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360" yWindow="405" windowWidth="20640" windowHeight="11670" tabRatio="761" activeTab="1"/>
  </bookViews>
  <sheets>
    <sheet name="Уточ.Роспись25.12.19 ШСОШ" sheetId="42" r:id="rId1"/>
    <sheet name="УТОЧ.смета на25.12.19гШСОШ" sheetId="41" r:id="rId2"/>
  </sheets>
  <definedNames>
    <definedName name="_xlnm.Print_Area" localSheetId="0">'Уточ.Роспись25.12.19 ШСОШ'!$A$1:$L$36</definedName>
    <definedName name="_xlnm.Print_Area" localSheetId="1">'УТОЧ.смета на25.12.19гШСОШ'!$A$1:$L$49</definedName>
  </definedNames>
  <calcPr calcId="152511"/>
</workbook>
</file>

<file path=xl/calcChain.xml><?xml version="1.0" encoding="utf-8"?>
<calcChain xmlns="http://schemas.openxmlformats.org/spreadsheetml/2006/main">
  <c r="L8" i="42" l="1"/>
  <c r="L7" i="42" s="1"/>
  <c r="H22" i="42"/>
  <c r="M22" i="42" s="1"/>
  <c r="H21" i="42"/>
  <c r="M21" i="42" s="1"/>
  <c r="H32" i="42"/>
  <c r="M32" i="42" s="1"/>
  <c r="K31" i="42"/>
  <c r="J31" i="42"/>
  <c r="J29" i="42" s="1"/>
  <c r="I31" i="42"/>
  <c r="H31" i="42" s="1"/>
  <c r="H30" i="42"/>
  <c r="M30" i="42" s="1"/>
  <c r="L29" i="42"/>
  <c r="K29" i="42"/>
  <c r="I29" i="42"/>
  <c r="H28" i="42"/>
  <c r="M28" i="42" s="1"/>
  <c r="H27" i="42"/>
  <c r="N27" i="42" s="1"/>
  <c r="H26" i="42"/>
  <c r="N26" i="42" s="1"/>
  <c r="H25" i="42"/>
  <c r="H24" i="42"/>
  <c r="M24" i="42" s="1"/>
  <c r="M23" i="42"/>
  <c r="H23" i="42"/>
  <c r="H20" i="42"/>
  <c r="M20" i="42" s="1"/>
  <c r="H19" i="42"/>
  <c r="H18" i="42"/>
  <c r="M18" i="42" s="1"/>
  <c r="H17" i="42"/>
  <c r="M17" i="42" s="1"/>
  <c r="H16" i="42"/>
  <c r="N15" i="42"/>
  <c r="H15" i="42"/>
  <c r="M15" i="42" s="1"/>
  <c r="H14" i="42"/>
  <c r="H13" i="42"/>
  <c r="H12" i="42"/>
  <c r="M12" i="42" s="1"/>
  <c r="H11" i="42"/>
  <c r="M11" i="42" s="1"/>
  <c r="H10" i="42"/>
  <c r="H9" i="42"/>
  <c r="N9" i="42" s="1"/>
  <c r="K8" i="42"/>
  <c r="J8" i="42"/>
  <c r="J7" i="42" s="1"/>
  <c r="I8" i="42"/>
  <c r="K7" i="42"/>
  <c r="H21" i="41"/>
  <c r="H35" i="41"/>
  <c r="M35" i="41" s="1"/>
  <c r="H34" i="41"/>
  <c r="M34" i="41" s="1"/>
  <c r="H45" i="41"/>
  <c r="M45" i="41" s="1"/>
  <c r="K44" i="41"/>
  <c r="K21" i="41" s="1"/>
  <c r="J44" i="41"/>
  <c r="I44" i="41"/>
  <c r="I42" i="41" s="1"/>
  <c r="M43" i="41"/>
  <c r="H43" i="41"/>
  <c r="L42" i="41"/>
  <c r="J42" i="41"/>
  <c r="H41" i="41"/>
  <c r="M41" i="41" s="1"/>
  <c r="H40" i="41"/>
  <c r="N40" i="41" s="1"/>
  <c r="H39" i="41"/>
  <c r="M39" i="41" s="1"/>
  <c r="H38" i="41"/>
  <c r="H37" i="41"/>
  <c r="M37" i="41" s="1"/>
  <c r="H36" i="41"/>
  <c r="M36" i="41" s="1"/>
  <c r="H33" i="41"/>
  <c r="M33" i="41" s="1"/>
  <c r="H32" i="41"/>
  <c r="H31" i="41"/>
  <c r="M31" i="41" s="1"/>
  <c r="H30" i="41"/>
  <c r="M30" i="41" s="1"/>
  <c r="H29" i="41"/>
  <c r="H28" i="41"/>
  <c r="N28" i="41" s="1"/>
  <c r="H27" i="41"/>
  <c r="M27" i="41" s="1"/>
  <c r="H26" i="41"/>
  <c r="M25" i="41"/>
  <c r="H25" i="41"/>
  <c r="H24" i="41"/>
  <c r="M24" i="41" s="1"/>
  <c r="H23" i="41"/>
  <c r="H22" i="41"/>
  <c r="N22" i="41" s="1"/>
  <c r="L21" i="41"/>
  <c r="J21" i="41"/>
  <c r="I21" i="41"/>
  <c r="M27" i="42" l="1"/>
  <c r="H8" i="42"/>
  <c r="O19" i="42"/>
  <c r="M9" i="42"/>
  <c r="H29" i="42"/>
  <c r="M31" i="42"/>
  <c r="M14" i="42"/>
  <c r="M26" i="42"/>
  <c r="I7" i="42"/>
  <c r="H7" i="42" s="1"/>
  <c r="N14" i="42"/>
  <c r="N39" i="41"/>
  <c r="M28" i="41"/>
  <c r="M40" i="41"/>
  <c r="N27" i="41"/>
  <c r="M22" i="41"/>
  <c r="K42" i="41"/>
  <c r="H44" i="41"/>
  <c r="O32" i="41"/>
  <c r="J5" i="41" l="1"/>
  <c r="H42" i="41"/>
  <c r="M44" i="41"/>
  <c r="G1" i="41"/>
</calcChain>
</file>

<file path=xl/sharedStrings.xml><?xml version="1.0" encoding="utf-8"?>
<sst xmlns="http://schemas.openxmlformats.org/spreadsheetml/2006/main" count="343" uniqueCount="69">
  <si>
    <t>_______________</t>
  </si>
  <si>
    <t>001</t>
  </si>
  <si>
    <t>244</t>
  </si>
  <si>
    <t>07</t>
  </si>
  <si>
    <t>851</t>
  </si>
  <si>
    <t>Земельный налог</t>
  </si>
  <si>
    <t>На выплату налога на имущество</t>
  </si>
  <si>
    <t>Прочие работы и услуги</t>
  </si>
  <si>
    <t xml:space="preserve">Оплата воды </t>
  </si>
  <si>
    <t>Оплата потребления электроэнергии</t>
  </si>
  <si>
    <t>119</t>
  </si>
  <si>
    <t>Начисления на заработную плату</t>
  </si>
  <si>
    <t>111</t>
  </si>
  <si>
    <t>Заработная плата</t>
  </si>
  <si>
    <t>210</t>
  </si>
  <si>
    <t>000</t>
  </si>
  <si>
    <t>4 квартал</t>
  </si>
  <si>
    <t>3 квартал</t>
  </si>
  <si>
    <t>2 квартал</t>
  </si>
  <si>
    <t>1 квартал</t>
  </si>
  <si>
    <t>План на год</t>
  </si>
  <si>
    <t>ЭКР</t>
  </si>
  <si>
    <t>ВР</t>
  </si>
  <si>
    <t>ЦСР</t>
  </si>
  <si>
    <t>ПР</t>
  </si>
  <si>
    <t>Рз</t>
  </si>
  <si>
    <t>Вед</t>
  </si>
  <si>
    <t>Наименование показателя</t>
  </si>
  <si>
    <t>(тыс. руб.)</t>
  </si>
  <si>
    <t xml:space="preserve"> "СОГЛАСОВАНО"</t>
  </si>
  <si>
    <t>(сумма прописью и цифрами)</t>
  </si>
  <si>
    <t xml:space="preserve">В том числе фонд заработной платы (фонд оплаты труда): </t>
  </si>
  <si>
    <t>Утверждена в сумме:</t>
  </si>
  <si>
    <t>02</t>
  </si>
  <si>
    <t>1920206590</t>
  </si>
  <si>
    <t>9994219900</t>
  </si>
  <si>
    <t>Транспортный налог</t>
  </si>
  <si>
    <t>852</t>
  </si>
  <si>
    <t>Оплата ГСМ</t>
  </si>
  <si>
    <t>Питание 1 - 4 классов</t>
  </si>
  <si>
    <t>1920202590</t>
  </si>
  <si>
    <t>Директор МКОУ ШСОШ п.Шамилькала</t>
  </si>
  <si>
    <t xml:space="preserve">МКОУ "ШСОШ" п.Шамилькала всего:  </t>
  </si>
  <si>
    <t>Текущий ремонт</t>
  </si>
  <si>
    <t xml:space="preserve">Бухгалтер МКОУ ШСОШ </t>
  </si>
  <si>
    <t>Учебные пособия, ТСО, учебные расходы</t>
  </si>
  <si>
    <t>Оплата водоотведения и вывоз мусора</t>
  </si>
  <si>
    <t>Запчасти для автомашины</t>
  </si>
  <si>
    <t>Оплата труда и начисления на нее:</t>
  </si>
  <si>
    <t>МКОУ "Шамилькалинская средняя общеобразовательная школа"</t>
  </si>
  <si>
    <t>Магомедов М. А.</t>
  </si>
  <si>
    <t>1. За счет дотации и собственных доходов мун.района:</t>
  </si>
  <si>
    <t>Газимагомедов Г. Г.</t>
  </si>
  <si>
    <t>Увеличение стоимости прочих материалов</t>
  </si>
  <si>
    <t>в том числе задолженность за 2018 год.</t>
  </si>
  <si>
    <t>УТОЧНЕННАЯ СМЕТА</t>
  </si>
  <si>
    <t>Увеличение стоимости основных средств</t>
  </si>
  <si>
    <t>Увеличение стоимости стройматериалов</t>
  </si>
  <si>
    <t>(Пятьдесят четыре</t>
  </si>
  <si>
    <t xml:space="preserve"> миллиона девятьсот двенадцать тысяча девятьсот сорок семь)рублей.</t>
  </si>
  <si>
    <t>Начальник отдела финансов</t>
  </si>
  <si>
    <t>УТОЧНЕННАЯ БЮДЖЕТНАЯ РОСПИСЬ</t>
  </si>
  <si>
    <t>Шамсудинов Ж.М.</t>
  </si>
  <si>
    <t>Иные платежи</t>
  </si>
  <si>
    <t>Налоги , пошлины и сборы</t>
  </si>
  <si>
    <t xml:space="preserve"> (Шестьдесят один миллион триста</t>
  </si>
  <si>
    <t>шестьдесят шесть тысяча четыреста пять) рублей.</t>
  </si>
  <si>
    <t>на 30.12.2019 год</t>
  </si>
  <si>
    <t>на30.12.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</si>
</sst>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00"/>
    <numFmt numFmtId="166" formatCode="00"/>
    <numFmt numFmtId="167" formatCode="#,##0.000;[Red]\-#,##0.000;0.000"/>
    <numFmt numFmtId="168" formatCode="0000"/>
    <numFmt numFmtId="169" formatCode="0000000"/>
    <numFmt numFmtId="170" formatCode="#,##0.000"/>
  </numFmts>
  <fonts count="27" x14ac:knownFonts="1">
    <font>
      <sz val="10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i/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sz val="12"/>
      <name val="Times New Roman"/>
      <family val="1"/>
      <charset val="204"/>
    </font>
    <font>
      <i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9" fillId="0" borderId="0" xfId="2" applyFont="1"/>
    <xf numFmtId="164" fontId="11" fillId="3" borderId="8" xfId="2" applyNumberFormat="1" applyFont="1" applyFill="1" applyBorder="1" applyAlignment="1">
      <alignment horizontal="right"/>
    </xf>
    <xf numFmtId="165" fontId="12" fillId="3" borderId="8" xfId="6" applyNumberFormat="1" applyFont="1" applyFill="1" applyBorder="1" applyAlignment="1" applyProtection="1">
      <alignment horizontal="center"/>
      <protection hidden="1"/>
    </xf>
    <xf numFmtId="49" fontId="12" fillId="3" borderId="8" xfId="6" applyNumberFormat="1" applyFont="1" applyFill="1" applyBorder="1" applyAlignment="1" applyProtection="1">
      <alignment horizontal="left" wrapText="1"/>
      <protection hidden="1"/>
    </xf>
    <xf numFmtId="49" fontId="12" fillId="3" borderId="9" xfId="6" applyNumberFormat="1" applyFont="1" applyFill="1" applyBorder="1" applyAlignment="1" applyProtection="1">
      <alignment horizontal="left" wrapText="1"/>
      <protection hidden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1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167" fontId="13" fillId="0" borderId="0" xfId="6" applyNumberFormat="1" applyFont="1" applyFill="1" applyBorder="1" applyAlignment="1" applyProtection="1">
      <alignment horizontal="right"/>
      <protection hidden="1"/>
    </xf>
    <xf numFmtId="49" fontId="13" fillId="0" borderId="0" xfId="6" applyNumberFormat="1" applyFont="1" applyFill="1" applyBorder="1" applyAlignment="1" applyProtection="1">
      <alignment horizontal="center" wrapText="1"/>
      <protection hidden="1"/>
    </xf>
    <xf numFmtId="10" fontId="14" fillId="0" borderId="0" xfId="1" applyNumberFormat="1" applyFont="1" applyFill="1" applyBorder="1" applyAlignment="1">
      <alignment horizontal="right"/>
    </xf>
    <xf numFmtId="3" fontId="15" fillId="0" borderId="0" xfId="2" applyNumberFormat="1" applyFont="1" applyFill="1" applyBorder="1"/>
    <xf numFmtId="1" fontId="15" fillId="0" borderId="0" xfId="8" applyNumberFormat="1" applyFont="1" applyFill="1" applyBorder="1" applyAlignment="1">
      <alignment horizontal="right"/>
    </xf>
    <xf numFmtId="0" fontId="15" fillId="0" borderId="0" xfId="8" applyFont="1" applyFill="1" applyBorder="1" applyAlignment="1">
      <alignment horizontal="center"/>
    </xf>
    <xf numFmtId="0" fontId="15" fillId="0" borderId="0" xfId="8" applyFont="1" applyFill="1" applyBorder="1"/>
    <xf numFmtId="0" fontId="16" fillId="0" borderId="0" xfId="2" applyFont="1" applyAlignment="1"/>
    <xf numFmtId="0" fontId="16" fillId="0" borderId="0" xfId="2" applyFont="1" applyAlignment="1">
      <alignment wrapText="1"/>
    </xf>
    <xf numFmtId="0" fontId="19" fillId="0" borderId="0" xfId="0" applyFont="1" applyAlignment="1">
      <alignment horizontal="right"/>
    </xf>
    <xf numFmtId="0" fontId="19" fillId="0" borderId="0" xfId="0" applyFont="1"/>
    <xf numFmtId="0" fontId="20" fillId="0" borderId="0" xfId="2" applyFont="1"/>
    <xf numFmtId="0" fontId="21" fillId="0" borderId="13" xfId="0" applyFont="1" applyBorder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/>
    <xf numFmtId="164" fontId="21" fillId="0" borderId="13" xfId="2" applyNumberFormat="1" applyFont="1" applyBorder="1" applyAlignment="1"/>
    <xf numFmtId="0" fontId="21" fillId="0" borderId="0" xfId="2" applyFont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/>
    <xf numFmtId="0" fontId="20" fillId="0" borderId="0" xfId="0" applyFont="1" applyBorder="1"/>
    <xf numFmtId="0" fontId="21" fillId="0" borderId="0" xfId="0" applyFont="1" applyAlignment="1"/>
    <xf numFmtId="0" fontId="21" fillId="0" borderId="13" xfId="0" applyFont="1" applyBorder="1" applyAlignment="1"/>
    <xf numFmtId="0" fontId="22" fillId="0" borderId="13" xfId="0" applyFont="1" applyBorder="1" applyAlignment="1"/>
    <xf numFmtId="0" fontId="5" fillId="0" borderId="13" xfId="0" applyFont="1" applyBorder="1" applyAlignment="1"/>
    <xf numFmtId="0" fontId="5" fillId="0" borderId="13" xfId="2" applyFont="1" applyBorder="1" applyAlignment="1"/>
    <xf numFmtId="49" fontId="25" fillId="0" borderId="4" xfId="6" applyNumberFormat="1" applyFont="1" applyFill="1" applyBorder="1" applyAlignment="1" applyProtection="1">
      <alignment horizontal="left" wrapText="1"/>
      <protection hidden="1"/>
    </xf>
    <xf numFmtId="49" fontId="25" fillId="0" borderId="3" xfId="6" applyNumberFormat="1" applyFont="1" applyFill="1" applyBorder="1" applyAlignment="1" applyProtection="1">
      <alignment horizontal="center" wrapText="1"/>
      <protection hidden="1"/>
    </xf>
    <xf numFmtId="164" fontId="25" fillId="0" borderId="3" xfId="2" applyNumberFormat="1" applyFont="1" applyFill="1" applyBorder="1" applyAlignment="1">
      <alignment horizontal="right"/>
    </xf>
    <xf numFmtId="0" fontId="25" fillId="0" borderId="4" xfId="4" applyFont="1" applyBorder="1"/>
    <xf numFmtId="49" fontId="25" fillId="2" borderId="3" xfId="6" applyNumberFormat="1" applyFont="1" applyFill="1" applyBorder="1" applyAlignment="1" applyProtection="1">
      <alignment horizontal="center" wrapText="1"/>
      <protection hidden="1"/>
    </xf>
    <xf numFmtId="0" fontId="25" fillId="0" borderId="3" xfId="4" applyFont="1" applyBorder="1" applyAlignment="1">
      <alignment horizontal="center"/>
    </xf>
    <xf numFmtId="164" fontId="25" fillId="0" borderId="3" xfId="2" applyNumberFormat="1" applyFont="1" applyBorder="1" applyAlignment="1">
      <alignment horizontal="right"/>
    </xf>
    <xf numFmtId="164" fontId="25" fillId="0" borderId="2" xfId="2" applyNumberFormat="1" applyFont="1" applyBorder="1" applyAlignment="1">
      <alignment horizontal="right"/>
    </xf>
    <xf numFmtId="0" fontId="25" fillId="0" borderId="4" xfId="0" applyFont="1" applyBorder="1"/>
    <xf numFmtId="164" fontId="25" fillId="0" borderId="3" xfId="2" applyNumberFormat="1" applyFont="1" applyBorder="1" applyAlignment="1"/>
    <xf numFmtId="0" fontId="25" fillId="0" borderId="4" xfId="4" applyFont="1" applyFill="1" applyBorder="1"/>
    <xf numFmtId="164" fontId="25" fillId="0" borderId="2" xfId="2" applyNumberFormat="1" applyFont="1" applyBorder="1" applyAlignment="1"/>
    <xf numFmtId="49" fontId="15" fillId="0" borderId="4" xfId="6" applyNumberFormat="1" applyFont="1" applyFill="1" applyBorder="1" applyAlignment="1" applyProtection="1">
      <alignment horizontal="left" wrapText="1"/>
      <protection hidden="1"/>
    </xf>
    <xf numFmtId="49" fontId="15" fillId="2" borderId="3" xfId="6" applyNumberFormat="1" applyFont="1" applyFill="1" applyBorder="1" applyAlignment="1" applyProtection="1">
      <alignment horizontal="center" wrapText="1"/>
      <protection hidden="1"/>
    </xf>
    <xf numFmtId="49" fontId="15" fillId="0" borderId="3" xfId="6" applyNumberFormat="1" applyFont="1" applyFill="1" applyBorder="1" applyAlignment="1" applyProtection="1">
      <alignment horizontal="center" wrapText="1"/>
      <protection hidden="1"/>
    </xf>
    <xf numFmtId="0" fontId="15" fillId="0" borderId="3" xfId="4" applyFont="1" applyBorder="1" applyAlignment="1">
      <alignment horizontal="center"/>
    </xf>
    <xf numFmtId="164" fontId="15" fillId="0" borderId="3" xfId="2" applyNumberFormat="1" applyFont="1" applyBorder="1" applyAlignment="1">
      <alignment horizontal="right"/>
    </xf>
    <xf numFmtId="164" fontId="15" fillId="0" borderId="2" xfId="2" applyNumberFormat="1" applyFont="1" applyBorder="1" applyAlignment="1">
      <alignment horizontal="right"/>
    </xf>
    <xf numFmtId="0" fontId="15" fillId="0" borderId="0" xfId="2" applyFont="1"/>
    <xf numFmtId="0" fontId="26" fillId="0" borderId="0" xfId="2" applyFont="1"/>
    <xf numFmtId="0" fontId="25" fillId="0" borderId="0" xfId="7" applyFont="1" applyBorder="1"/>
    <xf numFmtId="49" fontId="25" fillId="0" borderId="0" xfId="4" applyNumberFormat="1" applyFont="1" applyBorder="1" applyAlignment="1">
      <alignment horizontal="center"/>
    </xf>
    <xf numFmtId="166" fontId="25" fillId="0" borderId="0" xfId="5" applyNumberFormat="1" applyFont="1" applyFill="1" applyBorder="1" applyAlignment="1" applyProtection="1">
      <alignment horizontal="center"/>
      <protection hidden="1"/>
    </xf>
    <xf numFmtId="49" fontId="25" fillId="0" borderId="0" xfId="6" applyNumberFormat="1" applyFont="1" applyFill="1" applyBorder="1" applyAlignment="1" applyProtection="1">
      <alignment horizontal="center" wrapText="1"/>
      <protection hidden="1"/>
    </xf>
    <xf numFmtId="49" fontId="25" fillId="2" borderId="0" xfId="6" applyNumberFormat="1" applyFont="1" applyFill="1" applyBorder="1" applyAlignment="1" applyProtection="1">
      <alignment horizontal="center" wrapText="1"/>
      <protection hidden="1"/>
    </xf>
    <xf numFmtId="165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4" applyFont="1" applyBorder="1" applyAlignment="1">
      <alignment horizontal="center"/>
    </xf>
    <xf numFmtId="164" fontId="25" fillId="0" borderId="0" xfId="2" applyNumberFormat="1" applyFont="1" applyBorder="1" applyAlignment="1">
      <alignment horizontal="right"/>
    </xf>
    <xf numFmtId="164" fontId="25" fillId="0" borderId="0" xfId="3" applyNumberFormat="1" applyFont="1" applyBorder="1"/>
    <xf numFmtId="165" fontId="25" fillId="0" borderId="3" xfId="5" applyNumberFormat="1" applyFont="1" applyFill="1" applyBorder="1" applyAlignment="1" applyProtection="1">
      <alignment horizontal="center"/>
      <protection hidden="1"/>
    </xf>
    <xf numFmtId="0" fontId="25" fillId="0" borderId="7" xfId="0" applyFont="1" applyBorder="1"/>
    <xf numFmtId="49" fontId="25" fillId="2" borderId="6" xfId="6" applyNumberFormat="1" applyFont="1" applyFill="1" applyBorder="1" applyAlignment="1" applyProtection="1">
      <alignment horizontal="center" wrapText="1"/>
      <protection hidden="1"/>
    </xf>
    <xf numFmtId="49" fontId="25" fillId="0" borderId="6" xfId="6" applyNumberFormat="1" applyFont="1" applyFill="1" applyBorder="1" applyAlignment="1" applyProtection="1">
      <alignment horizontal="center" wrapText="1"/>
      <protection hidden="1"/>
    </xf>
    <xf numFmtId="0" fontId="25" fillId="0" borderId="6" xfId="4" applyFont="1" applyBorder="1" applyAlignment="1">
      <alignment horizontal="center"/>
    </xf>
    <xf numFmtId="164" fontId="25" fillId="0" borderId="6" xfId="2" applyNumberFormat="1" applyFont="1" applyBorder="1" applyAlignment="1">
      <alignment horizontal="right"/>
    </xf>
    <xf numFmtId="164" fontId="25" fillId="0" borderId="5" xfId="2" applyNumberFormat="1" applyFont="1" applyBorder="1" applyAlignment="1">
      <alignment horizontal="right"/>
    </xf>
    <xf numFmtId="168" fontId="12" fillId="4" borderId="9" xfId="5" applyNumberFormat="1" applyFont="1" applyFill="1" applyBorder="1" applyAlignment="1" applyProtection="1">
      <alignment wrapText="1"/>
      <protection hidden="1"/>
    </xf>
    <xf numFmtId="49" fontId="12" fillId="4" borderId="8" xfId="5" applyNumberFormat="1" applyFont="1" applyFill="1" applyBorder="1" applyAlignment="1" applyProtection="1">
      <alignment horizontal="center" wrapText="1"/>
      <protection hidden="1"/>
    </xf>
    <xf numFmtId="166" fontId="12" fillId="4" borderId="8" xfId="5" applyNumberFormat="1" applyFont="1" applyFill="1" applyBorder="1" applyAlignment="1" applyProtection="1">
      <alignment horizontal="center"/>
      <protection hidden="1"/>
    </xf>
    <xf numFmtId="169" fontId="12" fillId="4" borderId="8" xfId="5" applyNumberFormat="1" applyFont="1" applyFill="1" applyBorder="1" applyAlignment="1" applyProtection="1">
      <alignment horizontal="center"/>
      <protection hidden="1"/>
    </xf>
    <xf numFmtId="165" fontId="12" fillId="4" borderId="8" xfId="5" applyNumberFormat="1" applyFont="1" applyFill="1" applyBorder="1" applyAlignment="1" applyProtection="1">
      <alignment horizontal="center"/>
      <protection hidden="1"/>
    </xf>
    <xf numFmtId="170" fontId="12" fillId="4" borderId="14" xfId="5" applyNumberFormat="1" applyFont="1" applyFill="1" applyBorder="1" applyAlignment="1" applyProtection="1">
      <alignment horizontal="right"/>
      <protection hidden="1"/>
    </xf>
    <xf numFmtId="0" fontId="3" fillId="0" borderId="0" xfId="3" applyFont="1"/>
    <xf numFmtId="0" fontId="25" fillId="0" borderId="1" xfId="3" applyFont="1" applyBorder="1"/>
    <xf numFmtId="0" fontId="20" fillId="0" borderId="13" xfId="2" applyFont="1" applyBorder="1"/>
    <xf numFmtId="164" fontId="10" fillId="0" borderId="0" xfId="2" applyNumberFormat="1" applyFont="1"/>
    <xf numFmtId="164" fontId="3" fillId="0" borderId="0" xfId="2" applyNumberFormat="1" applyFont="1"/>
    <xf numFmtId="164" fontId="1" fillId="0" borderId="0" xfId="2" applyNumberFormat="1"/>
    <xf numFmtId="164" fontId="26" fillId="0" borderId="0" xfId="2" applyNumberFormat="1" applyFont="1"/>
    <xf numFmtId="0" fontId="18" fillId="0" borderId="0" xfId="2" applyFont="1" applyAlignment="1">
      <alignment horizont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0" fontId="21" fillId="0" borderId="0" xfId="0" applyFont="1" applyAlignment="1">
      <alignment horizontal="center"/>
    </xf>
    <xf numFmtId="164" fontId="21" fillId="0" borderId="13" xfId="0" applyNumberFormat="1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</cellXfs>
  <cellStyles count="19">
    <cellStyle name="Обычный" xfId="0" builtinId="0"/>
    <cellStyle name="Обычный 2" xfId="9"/>
    <cellStyle name="Обычный 2 2" xfId="10"/>
    <cellStyle name="Обычный 2 3" xfId="11"/>
    <cellStyle name="Обычный 2_Форма № 2 2010 г." xfId="12"/>
    <cellStyle name="Обычный 3" xfId="13"/>
    <cellStyle name="Обычный 3 2" xfId="14"/>
    <cellStyle name="Обычный 4" xfId="7"/>
    <cellStyle name="Обычный 4 2" xfId="17"/>
    <cellStyle name="Обычный 4 3" xfId="18"/>
    <cellStyle name="Обычный_2009" xfId="2"/>
    <cellStyle name="Обычный_2009_Бюджет 2013 г." xfId="3"/>
    <cellStyle name="Обычный_Tmp2" xfId="6"/>
    <cellStyle name="Обычный_Tmp2_Бюджет 2013 г." xfId="5"/>
    <cellStyle name="Обычный_Бюджет на 2009г." xfId="8"/>
    <cellStyle name="Обычный_Приложение к бюджету на 2010г." xfId="4"/>
    <cellStyle name="Процентный" xfId="1" builtinId="5"/>
    <cellStyle name="Процентный 2" xfId="15"/>
    <cellStyle name="Процентный 2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zoomScale="86" zoomScaleNormal="86" workbookViewId="0">
      <selection activeCell="A4" sqref="A4"/>
    </sheetView>
  </sheetViews>
  <sheetFormatPr defaultColWidth="9.140625" defaultRowHeight="12.75" x14ac:dyDescent="0.2"/>
  <cols>
    <col min="1" max="1" width="56.140625" style="2" customWidth="1"/>
    <col min="2" max="2" width="5.28515625" style="3" bestFit="1" customWidth="1"/>
    <col min="3" max="3" width="5.28515625" style="3" customWidth="1"/>
    <col min="4" max="4" width="5.85546875" style="3" customWidth="1"/>
    <col min="5" max="5" width="15" style="3" customWidth="1"/>
    <col min="6" max="6" width="6.28515625" style="3" bestFit="1" customWidth="1"/>
    <col min="7" max="7" width="7" style="3" customWidth="1"/>
    <col min="8" max="8" width="18.140625" style="2" customWidth="1"/>
    <col min="9" max="10" width="14" style="2" customWidth="1"/>
    <col min="11" max="12" width="14" style="1" customWidth="1"/>
    <col min="13" max="13" width="11" style="1" bestFit="1" customWidth="1"/>
    <col min="14" max="15" width="9.28515625" style="1" bestFit="1" customWidth="1"/>
    <col min="16" max="16384" width="9.140625" style="1"/>
  </cols>
  <sheetData>
    <row r="1" spans="1:17" ht="25.5" x14ac:dyDescent="0.3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7" ht="20.25" x14ac:dyDescent="0.3">
      <c r="A2" s="95" t="s">
        <v>49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8"/>
      <c r="N2" s="28"/>
      <c r="O2" s="28"/>
      <c r="P2" s="28"/>
      <c r="Q2" s="28"/>
    </row>
    <row r="3" spans="1:17" ht="20.25" x14ac:dyDescent="0.3">
      <c r="A3" s="96" t="s">
        <v>67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27"/>
      <c r="N3" s="27"/>
      <c r="O3" s="27"/>
      <c r="P3" s="27"/>
      <c r="Q3" s="27"/>
    </row>
    <row r="4" spans="1:17" ht="15" x14ac:dyDescent="0.25">
      <c r="A4" s="26"/>
      <c r="B4" s="26"/>
      <c r="C4" s="26"/>
      <c r="D4" s="26"/>
      <c r="E4" s="26"/>
      <c r="F4" s="26"/>
      <c r="G4" s="25"/>
      <c r="H4" s="24"/>
      <c r="I4" s="24"/>
      <c r="J4" s="24"/>
      <c r="K4" s="23"/>
      <c r="L4" s="22" t="s">
        <v>28</v>
      </c>
      <c r="M4" s="4"/>
    </row>
    <row r="5" spans="1:17" ht="0.75" customHeight="1" thickBot="1" x14ac:dyDescent="0.25">
      <c r="A5" s="21"/>
      <c r="B5" s="21"/>
      <c r="C5" s="21"/>
      <c r="D5" s="21"/>
      <c r="E5" s="21"/>
      <c r="F5" s="21"/>
      <c r="G5" s="21"/>
      <c r="H5" s="20"/>
      <c r="I5" s="20"/>
      <c r="J5" s="20"/>
      <c r="K5" s="20"/>
      <c r="L5" s="20"/>
      <c r="M5" s="4"/>
    </row>
    <row r="6" spans="1:17" ht="16.5" thickBot="1" x14ac:dyDescent="0.3">
      <c r="A6" s="19" t="s">
        <v>27</v>
      </c>
      <c r="B6" s="18" t="s">
        <v>26</v>
      </c>
      <c r="C6" s="18" t="s">
        <v>25</v>
      </c>
      <c r="D6" s="18" t="s">
        <v>24</v>
      </c>
      <c r="E6" s="18" t="s">
        <v>23</v>
      </c>
      <c r="F6" s="18" t="s">
        <v>22</v>
      </c>
      <c r="G6" s="17" t="s">
        <v>21</v>
      </c>
      <c r="H6" s="17" t="s">
        <v>20</v>
      </c>
      <c r="I6" s="16" t="s">
        <v>19</v>
      </c>
      <c r="J6" s="16" t="s">
        <v>18</v>
      </c>
      <c r="K6" s="16" t="s">
        <v>17</v>
      </c>
      <c r="L6" s="15" t="s">
        <v>16</v>
      </c>
      <c r="M6" s="4"/>
    </row>
    <row r="7" spans="1:17" ht="16.5" thickBot="1" x14ac:dyDescent="0.3">
      <c r="A7" s="14" t="s">
        <v>42</v>
      </c>
      <c r="B7" s="13"/>
      <c r="C7" s="13"/>
      <c r="D7" s="13"/>
      <c r="E7" s="13"/>
      <c r="F7" s="13"/>
      <c r="G7" s="12"/>
      <c r="H7" s="11">
        <f>I7+J7+K7+L7</f>
        <v>61366.404719999999</v>
      </c>
      <c r="I7" s="11">
        <f>I8+I28+I29</f>
        <v>16865.601572</v>
      </c>
      <c r="J7" s="11">
        <f t="shared" ref="J7:L7" si="0">J8+J28+J29</f>
        <v>19251.637372000001</v>
      </c>
      <c r="K7" s="11">
        <f t="shared" si="0"/>
        <v>6884.0957760000001</v>
      </c>
      <c r="L7" s="11">
        <f t="shared" si="0"/>
        <v>18365.07</v>
      </c>
      <c r="M7" s="4"/>
    </row>
    <row r="8" spans="1:17" s="87" customFormat="1" ht="32.25" thickBot="1" x14ac:dyDescent="0.3">
      <c r="A8" s="81" t="s">
        <v>51</v>
      </c>
      <c r="B8" s="82" t="s">
        <v>1</v>
      </c>
      <c r="C8" s="83"/>
      <c r="D8" s="83"/>
      <c r="E8" s="84"/>
      <c r="F8" s="85"/>
      <c r="G8" s="85"/>
      <c r="H8" s="86">
        <f>I8+J8+K8+L8</f>
        <v>5373.6578299999992</v>
      </c>
      <c r="I8" s="86">
        <f>I9+I11+I12+I14+I15+I17+I18+I20+I23+I24+I25+I26+I27</f>
        <v>2003.6369999999999</v>
      </c>
      <c r="J8" s="86">
        <f t="shared" ref="J8:K8" si="1">J9+J11+J12+J14+J15+J17+J18+J20+J23+J24+J25+J26+J27</f>
        <v>1136.46</v>
      </c>
      <c r="K8" s="86">
        <f t="shared" si="1"/>
        <v>878.85682999999995</v>
      </c>
      <c r="L8" s="86">
        <f>L9+L11+L12+L14+L15+L17+L18+L20+L21+L22+L23+L24+L25+L26+L27</f>
        <v>1354.704</v>
      </c>
    </row>
    <row r="9" spans="1:17" ht="15.75" x14ac:dyDescent="0.25">
      <c r="A9" s="75" t="s">
        <v>9</v>
      </c>
      <c r="B9" s="76" t="s">
        <v>1</v>
      </c>
      <c r="C9" s="76" t="s">
        <v>3</v>
      </c>
      <c r="D9" s="77" t="s">
        <v>33</v>
      </c>
      <c r="E9" s="76" t="s">
        <v>35</v>
      </c>
      <c r="F9" s="76" t="s">
        <v>2</v>
      </c>
      <c r="G9" s="78">
        <v>223</v>
      </c>
      <c r="H9" s="79">
        <f t="shared" ref="H9:H27" si="2">I9+J9+K9+L9</f>
        <v>3786.1939999999995</v>
      </c>
      <c r="I9" s="79">
        <v>2003.6369999999999</v>
      </c>
      <c r="J9" s="79">
        <v>909.46</v>
      </c>
      <c r="K9" s="79">
        <v>483.56</v>
      </c>
      <c r="L9" s="80">
        <v>389.53699999999998</v>
      </c>
      <c r="M9" s="91">
        <f>H9-496.91-650-500-352-468-108.412</f>
        <v>1210.8719999999996</v>
      </c>
      <c r="N9" s="92">
        <f>H9-600</f>
        <v>3186.1939999999995</v>
      </c>
    </row>
    <row r="10" spans="1:17" s="64" customFormat="1" ht="12" x14ac:dyDescent="0.2">
      <c r="A10" s="57" t="s">
        <v>54</v>
      </c>
      <c r="B10" s="58" t="s">
        <v>1</v>
      </c>
      <c r="C10" s="58" t="s">
        <v>3</v>
      </c>
      <c r="D10" s="59" t="s">
        <v>33</v>
      </c>
      <c r="E10" s="58" t="s">
        <v>35</v>
      </c>
      <c r="F10" s="58" t="s">
        <v>2</v>
      </c>
      <c r="G10" s="60">
        <v>223</v>
      </c>
      <c r="H10" s="61">
        <f t="shared" si="2"/>
        <v>496.91</v>
      </c>
      <c r="I10" s="61">
        <v>496.91</v>
      </c>
      <c r="J10" s="61">
        <v>0</v>
      </c>
      <c r="K10" s="61">
        <v>0</v>
      </c>
      <c r="L10" s="62">
        <v>0</v>
      </c>
      <c r="M10" s="63"/>
    </row>
    <row r="11" spans="1:17" ht="15.75" x14ac:dyDescent="0.25">
      <c r="A11" s="53" t="s">
        <v>8</v>
      </c>
      <c r="B11" s="49" t="s">
        <v>1</v>
      </c>
      <c r="C11" s="49" t="s">
        <v>3</v>
      </c>
      <c r="D11" s="46" t="s">
        <v>33</v>
      </c>
      <c r="E11" s="49" t="s">
        <v>35</v>
      </c>
      <c r="F11" s="49" t="s">
        <v>2</v>
      </c>
      <c r="G11" s="50">
        <v>223</v>
      </c>
      <c r="H11" s="51">
        <f t="shared" si="2"/>
        <v>106.37</v>
      </c>
      <c r="I11" s="51">
        <v>0</v>
      </c>
      <c r="J11" s="51">
        <v>0</v>
      </c>
      <c r="K11" s="51">
        <v>70.912999999999997</v>
      </c>
      <c r="L11" s="52">
        <v>35.457000000000001</v>
      </c>
      <c r="M11" s="91">
        <f>H11+26.37-70.913</f>
        <v>61.827000000000012</v>
      </c>
    </row>
    <row r="12" spans="1:17" ht="15.75" x14ac:dyDescent="0.25">
      <c r="A12" s="53" t="s">
        <v>46</v>
      </c>
      <c r="B12" s="49" t="s">
        <v>1</v>
      </c>
      <c r="C12" s="49" t="s">
        <v>3</v>
      </c>
      <c r="D12" s="46" t="s">
        <v>33</v>
      </c>
      <c r="E12" s="49" t="s">
        <v>35</v>
      </c>
      <c r="F12" s="49" t="s">
        <v>2</v>
      </c>
      <c r="G12" s="50">
        <v>225</v>
      </c>
      <c r="H12" s="51">
        <f t="shared" si="2"/>
        <v>93.63</v>
      </c>
      <c r="I12" s="51">
        <v>0</v>
      </c>
      <c r="J12" s="51">
        <v>60</v>
      </c>
      <c r="K12" s="51">
        <v>0</v>
      </c>
      <c r="L12" s="52">
        <v>33.630000000000003</v>
      </c>
      <c r="M12" s="91">
        <f>H12-62.42</f>
        <v>31.209999999999994</v>
      </c>
    </row>
    <row r="13" spans="1:17" s="64" customFormat="1" ht="12" x14ac:dyDescent="0.2">
      <c r="A13" s="57" t="s">
        <v>54</v>
      </c>
      <c r="B13" s="58" t="s">
        <v>1</v>
      </c>
      <c r="C13" s="58" t="s">
        <v>3</v>
      </c>
      <c r="D13" s="59" t="s">
        <v>33</v>
      </c>
      <c r="E13" s="58" t="s">
        <v>35</v>
      </c>
      <c r="F13" s="58" t="s">
        <v>2</v>
      </c>
      <c r="G13" s="60">
        <v>225</v>
      </c>
      <c r="H13" s="61">
        <f t="shared" si="2"/>
        <v>0</v>
      </c>
      <c r="I13" s="61">
        <v>0</v>
      </c>
      <c r="J13" s="61">
        <v>0</v>
      </c>
      <c r="K13" s="61">
        <v>0</v>
      </c>
      <c r="L13" s="62">
        <v>0</v>
      </c>
      <c r="M13" s="63"/>
    </row>
    <row r="14" spans="1:17" ht="15.75" x14ac:dyDescent="0.25">
      <c r="A14" s="53" t="s">
        <v>43</v>
      </c>
      <c r="B14" s="49" t="s">
        <v>1</v>
      </c>
      <c r="C14" s="49" t="s">
        <v>3</v>
      </c>
      <c r="D14" s="46" t="s">
        <v>33</v>
      </c>
      <c r="E14" s="49" t="s">
        <v>35</v>
      </c>
      <c r="F14" s="49" t="s">
        <v>2</v>
      </c>
      <c r="G14" s="50">
        <v>225</v>
      </c>
      <c r="H14" s="51">
        <f t="shared" si="2"/>
        <v>131.74700000000001</v>
      </c>
      <c r="I14" s="51">
        <v>0</v>
      </c>
      <c r="J14" s="51">
        <v>0</v>
      </c>
      <c r="K14" s="51">
        <v>111.747</v>
      </c>
      <c r="L14" s="52">
        <v>20</v>
      </c>
      <c r="M14" s="91">
        <f>H14-100-196.37-50-33.25283-61.74717-20</f>
        <v>-329.62299999999999</v>
      </c>
      <c r="N14" s="92">
        <f>H14-100</f>
        <v>31.747000000000014</v>
      </c>
    </row>
    <row r="15" spans="1:17" ht="15.75" x14ac:dyDescent="0.25">
      <c r="A15" s="53" t="s">
        <v>7</v>
      </c>
      <c r="B15" s="49" t="s">
        <v>1</v>
      </c>
      <c r="C15" s="49" t="s">
        <v>3</v>
      </c>
      <c r="D15" s="46" t="s">
        <v>33</v>
      </c>
      <c r="E15" s="49" t="s">
        <v>35</v>
      </c>
      <c r="F15" s="49" t="s">
        <v>2</v>
      </c>
      <c r="G15" s="50">
        <v>226</v>
      </c>
      <c r="H15" s="51">
        <f t="shared" si="2"/>
        <v>213.24983</v>
      </c>
      <c r="I15" s="51">
        <v>0</v>
      </c>
      <c r="J15" s="51">
        <v>17</v>
      </c>
      <c r="K15" s="51">
        <v>42.636830000000003</v>
      </c>
      <c r="L15" s="52">
        <v>153.613</v>
      </c>
      <c r="M15" s="91">
        <f>H15-17+33.25283-33.25283-9.384</f>
        <v>186.86582999999996</v>
      </c>
      <c r="N15" s="92">
        <f>H15+33.25283</f>
        <v>246.50265999999999</v>
      </c>
    </row>
    <row r="16" spans="1:17" s="64" customFormat="1" ht="12" x14ac:dyDescent="0.2">
      <c r="A16" s="57" t="s">
        <v>54</v>
      </c>
      <c r="B16" s="58" t="s">
        <v>1</v>
      </c>
      <c r="C16" s="58" t="s">
        <v>3</v>
      </c>
      <c r="D16" s="59" t="s">
        <v>33</v>
      </c>
      <c r="E16" s="58" t="s">
        <v>35</v>
      </c>
      <c r="F16" s="58" t="s">
        <v>2</v>
      </c>
      <c r="G16" s="60">
        <v>226</v>
      </c>
      <c r="H16" s="61">
        <f t="shared" si="2"/>
        <v>22</v>
      </c>
      <c r="I16" s="61">
        <v>22</v>
      </c>
      <c r="J16" s="61">
        <v>0</v>
      </c>
      <c r="K16" s="61">
        <v>0</v>
      </c>
      <c r="L16" s="62">
        <v>0</v>
      </c>
      <c r="M16" s="63"/>
    </row>
    <row r="17" spans="1:15" ht="15.75" x14ac:dyDescent="0.25">
      <c r="A17" s="53" t="s">
        <v>6</v>
      </c>
      <c r="B17" s="49" t="s">
        <v>1</v>
      </c>
      <c r="C17" s="49" t="s">
        <v>3</v>
      </c>
      <c r="D17" s="46" t="s">
        <v>33</v>
      </c>
      <c r="E17" s="49" t="s">
        <v>35</v>
      </c>
      <c r="F17" s="49" t="s">
        <v>4</v>
      </c>
      <c r="G17" s="50">
        <v>291</v>
      </c>
      <c r="H17" s="51">
        <f t="shared" si="2"/>
        <v>1.9039999999999999</v>
      </c>
      <c r="I17" s="54">
        <v>0</v>
      </c>
      <c r="J17" s="54">
        <v>0</v>
      </c>
      <c r="K17" s="54">
        <v>0</v>
      </c>
      <c r="L17" s="56">
        <v>1.9039999999999999</v>
      </c>
      <c r="M17" s="91">
        <f>H17-0.476-0.476-0.476</f>
        <v>0.47599999999999998</v>
      </c>
    </row>
    <row r="18" spans="1:15" ht="15.75" x14ac:dyDescent="0.25">
      <c r="A18" s="53" t="s">
        <v>5</v>
      </c>
      <c r="B18" s="49" t="s">
        <v>1</v>
      </c>
      <c r="C18" s="49" t="s">
        <v>3</v>
      </c>
      <c r="D18" s="46" t="s">
        <v>33</v>
      </c>
      <c r="E18" s="49" t="s">
        <v>35</v>
      </c>
      <c r="F18" s="49" t="s">
        <v>4</v>
      </c>
      <c r="G18" s="50">
        <v>291</v>
      </c>
      <c r="H18" s="51">
        <f t="shared" si="2"/>
        <v>295.06299999999999</v>
      </c>
      <c r="I18" s="51">
        <v>0</v>
      </c>
      <c r="J18" s="51">
        <v>0</v>
      </c>
      <c r="K18" s="51">
        <v>0</v>
      </c>
      <c r="L18" s="52">
        <v>295.06299999999999</v>
      </c>
      <c r="M18" s="91">
        <f>H18-295.063</f>
        <v>0</v>
      </c>
    </row>
    <row r="19" spans="1:15" s="64" customFormat="1" ht="12" x14ac:dyDescent="0.2">
      <c r="A19" s="57" t="s">
        <v>54</v>
      </c>
      <c r="B19" s="58" t="s">
        <v>1</v>
      </c>
      <c r="C19" s="58" t="s">
        <v>3</v>
      </c>
      <c r="D19" s="59" t="s">
        <v>33</v>
      </c>
      <c r="E19" s="58" t="s">
        <v>35</v>
      </c>
      <c r="F19" s="58" t="s">
        <v>4</v>
      </c>
      <c r="G19" s="60">
        <v>291</v>
      </c>
      <c r="H19" s="61">
        <f t="shared" si="2"/>
        <v>169.56299999999999</v>
      </c>
      <c r="I19" s="61">
        <v>169.56299999999999</v>
      </c>
      <c r="J19" s="61">
        <v>0</v>
      </c>
      <c r="K19" s="61">
        <v>0</v>
      </c>
      <c r="L19" s="62">
        <v>0</v>
      </c>
      <c r="M19" s="63"/>
      <c r="O19" s="93">
        <f>H9+H11+H12+H14+H15+H17+H18+H20+H23+H24+H26+H27</f>
        <v>5356.1578300000001</v>
      </c>
    </row>
    <row r="20" spans="1:15" ht="15.75" x14ac:dyDescent="0.25">
      <c r="A20" s="53" t="s">
        <v>36</v>
      </c>
      <c r="B20" s="49" t="s">
        <v>1</v>
      </c>
      <c r="C20" s="49" t="s">
        <v>3</v>
      </c>
      <c r="D20" s="46" t="s">
        <v>33</v>
      </c>
      <c r="E20" s="49" t="s">
        <v>35</v>
      </c>
      <c r="F20" s="49" t="s">
        <v>37</v>
      </c>
      <c r="G20" s="50">
        <v>291</v>
      </c>
      <c r="H20" s="51">
        <f t="shared" si="2"/>
        <v>8</v>
      </c>
      <c r="I20" s="51">
        <v>0</v>
      </c>
      <c r="J20" s="51">
        <v>0</v>
      </c>
      <c r="K20" s="51">
        <v>0</v>
      </c>
      <c r="L20" s="52">
        <v>8</v>
      </c>
      <c r="M20" s="91">
        <f>H20-4.02</f>
        <v>3.9800000000000004</v>
      </c>
    </row>
    <row r="21" spans="1:15" ht="15.75" x14ac:dyDescent="0.25">
      <c r="A21" s="53" t="s">
        <v>64</v>
      </c>
      <c r="B21" s="49" t="s">
        <v>1</v>
      </c>
      <c r="C21" s="49" t="s">
        <v>3</v>
      </c>
      <c r="D21" s="46" t="s">
        <v>33</v>
      </c>
      <c r="E21" s="49" t="s">
        <v>35</v>
      </c>
      <c r="F21" s="49" t="s">
        <v>37</v>
      </c>
      <c r="G21" s="50">
        <v>291</v>
      </c>
      <c r="H21" s="51">
        <f t="shared" si="2"/>
        <v>7.5</v>
      </c>
      <c r="I21" s="51">
        <v>0</v>
      </c>
      <c r="J21" s="51">
        <v>0</v>
      </c>
      <c r="K21" s="51">
        <v>0</v>
      </c>
      <c r="L21" s="52">
        <v>7.5</v>
      </c>
      <c r="M21" s="91">
        <f>H21-4.02</f>
        <v>3.4800000000000004</v>
      </c>
    </row>
    <row r="22" spans="1:15" ht="15.75" x14ac:dyDescent="0.25">
      <c r="A22" s="53" t="s">
        <v>63</v>
      </c>
      <c r="B22" s="49" t="s">
        <v>1</v>
      </c>
      <c r="C22" s="49" t="s">
        <v>3</v>
      </c>
      <c r="D22" s="46" t="s">
        <v>33</v>
      </c>
      <c r="E22" s="49" t="s">
        <v>35</v>
      </c>
      <c r="F22" s="49" t="s">
        <v>37</v>
      </c>
      <c r="G22" s="50">
        <v>295</v>
      </c>
      <c r="H22" s="51">
        <f t="shared" si="2"/>
        <v>10</v>
      </c>
      <c r="I22" s="51">
        <v>0</v>
      </c>
      <c r="J22" s="51">
        <v>0</v>
      </c>
      <c r="K22" s="51">
        <v>0</v>
      </c>
      <c r="L22" s="52">
        <v>10</v>
      </c>
      <c r="M22" s="91">
        <f>H22-4.02</f>
        <v>5.98</v>
      </c>
    </row>
    <row r="23" spans="1:15" ht="16.5" thickBot="1" x14ac:dyDescent="0.3">
      <c r="A23" s="88" t="s">
        <v>56</v>
      </c>
      <c r="B23" s="49" t="s">
        <v>1</v>
      </c>
      <c r="C23" s="49" t="s">
        <v>3</v>
      </c>
      <c r="D23" s="46" t="s">
        <v>33</v>
      </c>
      <c r="E23" s="49" t="s">
        <v>35</v>
      </c>
      <c r="F23" s="49" t="s">
        <v>2</v>
      </c>
      <c r="G23" s="50">
        <v>310</v>
      </c>
      <c r="H23" s="51">
        <f t="shared" si="2"/>
        <v>170</v>
      </c>
      <c r="I23" s="51">
        <v>0</v>
      </c>
      <c r="J23" s="51">
        <v>50</v>
      </c>
      <c r="K23" s="51">
        <v>0</v>
      </c>
      <c r="L23" s="52">
        <v>120</v>
      </c>
      <c r="M23" s="91">
        <f>H23+50-50</f>
        <v>170</v>
      </c>
    </row>
    <row r="24" spans="1:15" ht="15.75" x14ac:dyDescent="0.25">
      <c r="A24" s="55" t="s">
        <v>38</v>
      </c>
      <c r="B24" s="49" t="s">
        <v>1</v>
      </c>
      <c r="C24" s="49" t="s">
        <v>3</v>
      </c>
      <c r="D24" s="46" t="s">
        <v>33</v>
      </c>
      <c r="E24" s="49" t="s">
        <v>35</v>
      </c>
      <c r="F24" s="49" t="s">
        <v>2</v>
      </c>
      <c r="G24" s="50">
        <v>343</v>
      </c>
      <c r="H24" s="51">
        <f t="shared" si="2"/>
        <v>200</v>
      </c>
      <c r="I24" s="51">
        <v>0</v>
      </c>
      <c r="J24" s="51">
        <v>0</v>
      </c>
      <c r="K24" s="51">
        <v>0</v>
      </c>
      <c r="L24" s="52">
        <v>200</v>
      </c>
      <c r="M24" s="91">
        <f>H24-100</f>
        <v>100</v>
      </c>
    </row>
    <row r="25" spans="1:15" ht="15.75" x14ac:dyDescent="0.25">
      <c r="A25" s="55" t="s">
        <v>47</v>
      </c>
      <c r="B25" s="49" t="s">
        <v>1</v>
      </c>
      <c r="C25" s="49" t="s">
        <v>3</v>
      </c>
      <c r="D25" s="46" t="s">
        <v>33</v>
      </c>
      <c r="E25" s="49" t="s">
        <v>35</v>
      </c>
      <c r="F25" s="74">
        <v>244</v>
      </c>
      <c r="G25" s="50">
        <v>340</v>
      </c>
      <c r="H25" s="51">
        <f t="shared" si="2"/>
        <v>0</v>
      </c>
      <c r="I25" s="54">
        <v>0</v>
      </c>
      <c r="J25" s="54">
        <v>0</v>
      </c>
      <c r="K25" s="54">
        <v>0</v>
      </c>
      <c r="L25" s="56">
        <v>0</v>
      </c>
      <c r="M25" s="4"/>
    </row>
    <row r="26" spans="1:15" ht="16.5" thickBot="1" x14ac:dyDescent="0.3">
      <c r="A26" s="88" t="s">
        <v>57</v>
      </c>
      <c r="B26" s="49" t="s">
        <v>1</v>
      </c>
      <c r="C26" s="49" t="s">
        <v>3</v>
      </c>
      <c r="D26" s="46" t="s">
        <v>33</v>
      </c>
      <c r="E26" s="49" t="s">
        <v>35</v>
      </c>
      <c r="F26" s="74">
        <v>244</v>
      </c>
      <c r="G26" s="50">
        <v>344</v>
      </c>
      <c r="H26" s="51">
        <f t="shared" si="2"/>
        <v>250</v>
      </c>
      <c r="I26" s="54">
        <v>0</v>
      </c>
      <c r="J26" s="54">
        <v>0</v>
      </c>
      <c r="K26" s="54">
        <v>170</v>
      </c>
      <c r="L26" s="56">
        <v>80</v>
      </c>
      <c r="M26" s="91">
        <f>H26+170-170</f>
        <v>250</v>
      </c>
      <c r="N26" s="92">
        <f>H26+50</f>
        <v>300</v>
      </c>
    </row>
    <row r="27" spans="1:15" ht="16.5" thickBot="1" x14ac:dyDescent="0.3">
      <c r="A27" s="88" t="s">
        <v>53</v>
      </c>
      <c r="B27" s="49" t="s">
        <v>1</v>
      </c>
      <c r="C27" s="49" t="s">
        <v>3</v>
      </c>
      <c r="D27" s="46" t="s">
        <v>33</v>
      </c>
      <c r="E27" s="49" t="s">
        <v>35</v>
      </c>
      <c r="F27" s="74">
        <v>244</v>
      </c>
      <c r="G27" s="50">
        <v>346</v>
      </c>
      <c r="H27" s="51">
        <f t="shared" si="2"/>
        <v>100</v>
      </c>
      <c r="I27" s="54">
        <v>0</v>
      </c>
      <c r="J27" s="54">
        <v>100</v>
      </c>
      <c r="K27" s="54">
        <v>0</v>
      </c>
      <c r="L27" s="56">
        <v>0</v>
      </c>
      <c r="M27" s="91">
        <f>H27-100+50</f>
        <v>50</v>
      </c>
      <c r="N27" s="92">
        <f>H27+50</f>
        <v>150</v>
      </c>
    </row>
    <row r="28" spans="1:15" ht="15.75" x14ac:dyDescent="0.25">
      <c r="A28" s="55" t="s">
        <v>39</v>
      </c>
      <c r="B28" s="49" t="s">
        <v>1</v>
      </c>
      <c r="C28" s="49" t="s">
        <v>3</v>
      </c>
      <c r="D28" s="46" t="s">
        <v>33</v>
      </c>
      <c r="E28" s="49" t="s">
        <v>40</v>
      </c>
      <c r="F28" s="49" t="s">
        <v>2</v>
      </c>
      <c r="G28" s="50">
        <v>342</v>
      </c>
      <c r="H28" s="51">
        <f>I28+J28+K28+L28</f>
        <v>970</v>
      </c>
      <c r="I28" s="54">
        <v>323.33</v>
      </c>
      <c r="J28" s="54">
        <v>215.56</v>
      </c>
      <c r="K28" s="54">
        <v>107.8</v>
      </c>
      <c r="L28" s="56">
        <v>323.31</v>
      </c>
      <c r="M28" s="91">
        <f>H28-242-81-81-20-20-85</f>
        <v>441</v>
      </c>
    </row>
    <row r="29" spans="1:15" ht="15.75" x14ac:dyDescent="0.25">
      <c r="A29" s="45" t="s">
        <v>48</v>
      </c>
      <c r="B29" s="46" t="s">
        <v>1</v>
      </c>
      <c r="C29" s="46" t="s">
        <v>3</v>
      </c>
      <c r="D29" s="46" t="s">
        <v>33</v>
      </c>
      <c r="E29" s="49" t="s">
        <v>34</v>
      </c>
      <c r="F29" s="46" t="s">
        <v>15</v>
      </c>
      <c r="G29" s="46" t="s">
        <v>14</v>
      </c>
      <c r="H29" s="47">
        <f>SUM(H30:H32)</f>
        <v>55022.746890000002</v>
      </c>
      <c r="I29" s="47">
        <f t="shared" ref="I29:L29" si="3">SUM(I30:I32)</f>
        <v>14538.634572000001</v>
      </c>
      <c r="J29" s="47">
        <f t="shared" si="3"/>
        <v>17899.617372000001</v>
      </c>
      <c r="K29" s="47">
        <f t="shared" si="3"/>
        <v>5897.4389460000002</v>
      </c>
      <c r="L29" s="47">
        <f t="shared" si="3"/>
        <v>16687.056</v>
      </c>
      <c r="M29" s="4"/>
    </row>
    <row r="30" spans="1:15" s="10" customFormat="1" ht="15.75" x14ac:dyDescent="0.25">
      <c r="A30" s="48" t="s">
        <v>13</v>
      </c>
      <c r="B30" s="49" t="s">
        <v>1</v>
      </c>
      <c r="C30" s="49" t="s">
        <v>3</v>
      </c>
      <c r="D30" s="46" t="s">
        <v>33</v>
      </c>
      <c r="E30" s="49" t="s">
        <v>34</v>
      </c>
      <c r="F30" s="49" t="s">
        <v>12</v>
      </c>
      <c r="G30" s="50">
        <v>211</v>
      </c>
      <c r="H30" s="51">
        <f>I30+J30+K30+L30</f>
        <v>42175.843000000001</v>
      </c>
      <c r="I30" s="51">
        <v>11166.386</v>
      </c>
      <c r="J30" s="51">
        <v>13747.786</v>
      </c>
      <c r="K30" s="51">
        <v>4529.5230000000001</v>
      </c>
      <c r="L30" s="52">
        <v>12732.147999999999</v>
      </c>
      <c r="M30" s="90">
        <f>H30-3343.556-3133.556-3556.079-425.046-3553.894-3328.299-2413.5-5218.095-301.885-2400.173-15-3540-3540.829</f>
        <v>7405.9310000000096</v>
      </c>
    </row>
    <row r="31" spans="1:15" s="10" customFormat="1" ht="15.75" x14ac:dyDescent="0.25">
      <c r="A31" s="48" t="s">
        <v>11</v>
      </c>
      <c r="B31" s="49" t="s">
        <v>1</v>
      </c>
      <c r="C31" s="49" t="s">
        <v>3</v>
      </c>
      <c r="D31" s="46" t="s">
        <v>33</v>
      </c>
      <c r="E31" s="49" t="s">
        <v>34</v>
      </c>
      <c r="F31" s="49" t="s">
        <v>10</v>
      </c>
      <c r="G31" s="50">
        <v>213</v>
      </c>
      <c r="H31" s="51">
        <f>I31+J31+K31+L31</f>
        <v>12737.103889999999</v>
      </c>
      <c r="I31" s="51">
        <f>I30*30.2%</f>
        <v>3372.248572</v>
      </c>
      <c r="J31" s="51">
        <f t="shared" ref="J31:K31" si="4">J30*30.2%</f>
        <v>4151.8313719999996</v>
      </c>
      <c r="K31" s="51">
        <f t="shared" si="4"/>
        <v>1367.9159460000001</v>
      </c>
      <c r="L31" s="51">
        <v>3845.1080000000002</v>
      </c>
      <c r="M31" s="90">
        <f>H31-1009.754-946.334-1073.936-128.364-1073.276-1073.276-728.877-1575.865-91.169-724.852-4.53-1069.08-1069.33</f>
        <v>2168.4608899999985</v>
      </c>
    </row>
    <row r="32" spans="1:15" s="10" customFormat="1" ht="15.75" x14ac:dyDescent="0.25">
      <c r="A32" s="48" t="s">
        <v>45</v>
      </c>
      <c r="B32" s="49" t="s">
        <v>1</v>
      </c>
      <c r="C32" s="49" t="s">
        <v>3</v>
      </c>
      <c r="D32" s="46" t="s">
        <v>33</v>
      </c>
      <c r="E32" s="49" t="s">
        <v>34</v>
      </c>
      <c r="F32" s="49" t="s">
        <v>2</v>
      </c>
      <c r="G32" s="50">
        <v>346</v>
      </c>
      <c r="H32" s="51">
        <f>I32+J32+K32+L32</f>
        <v>109.8</v>
      </c>
      <c r="I32" s="51">
        <v>0</v>
      </c>
      <c r="J32" s="51">
        <v>0</v>
      </c>
      <c r="K32" s="51">
        <v>0</v>
      </c>
      <c r="L32" s="51">
        <v>109.8</v>
      </c>
      <c r="M32" s="90">
        <f>H32-1009.754-946.334-1073.936-128.364-1073.276-1073.276-728.877-1575.865-91.169-724.852-4.53-1069.08-1069.33</f>
        <v>-10458.843000000001</v>
      </c>
    </row>
    <row r="33" spans="1:13" ht="15.75" x14ac:dyDescent="0.25">
      <c r="A33" s="65"/>
      <c r="B33" s="66"/>
      <c r="C33" s="67"/>
      <c r="D33" s="68"/>
      <c r="E33" s="69"/>
      <c r="F33" s="70"/>
      <c r="G33" s="71"/>
      <c r="H33" s="72"/>
      <c r="I33" s="73"/>
      <c r="J33" s="73"/>
      <c r="K33" s="73"/>
      <c r="L33" s="73"/>
      <c r="M33" s="4"/>
    </row>
    <row r="34" spans="1:13" s="5" customFormat="1" ht="19.5" x14ac:dyDescent="0.35">
      <c r="A34" s="7" t="s">
        <v>41</v>
      </c>
      <c r="B34" s="7"/>
      <c r="C34" s="7"/>
      <c r="D34" s="7"/>
      <c r="E34" s="7"/>
      <c r="F34" s="7" t="s">
        <v>0</v>
      </c>
      <c r="G34" s="6"/>
      <c r="H34" s="6"/>
      <c r="I34" s="6"/>
      <c r="J34" s="7" t="s">
        <v>52</v>
      </c>
      <c r="K34" s="6"/>
      <c r="L34" s="6"/>
    </row>
    <row r="35" spans="1:13" s="4" customFormat="1" ht="12.75" customHeight="1" x14ac:dyDescent="0.3">
      <c r="A35" s="8"/>
      <c r="B35" s="8"/>
      <c r="C35" s="8"/>
      <c r="D35" s="8"/>
      <c r="E35" s="8"/>
      <c r="F35" s="8"/>
      <c r="G35" s="9"/>
      <c r="H35" s="8"/>
      <c r="I35" s="8"/>
      <c r="J35" s="8"/>
      <c r="K35" s="8"/>
      <c r="L35" s="8"/>
    </row>
    <row r="36" spans="1:13" s="5" customFormat="1" ht="19.5" x14ac:dyDescent="0.35">
      <c r="A36" s="7" t="s">
        <v>44</v>
      </c>
      <c r="B36" s="7"/>
      <c r="C36" s="7"/>
      <c r="D36" s="7"/>
      <c r="E36" s="7"/>
      <c r="F36" s="7" t="s">
        <v>0</v>
      </c>
      <c r="G36" s="6"/>
      <c r="H36" s="6"/>
      <c r="I36" s="6"/>
      <c r="J36" s="7" t="s">
        <v>50</v>
      </c>
      <c r="K36" s="6"/>
      <c r="L36" s="6"/>
    </row>
    <row r="37" spans="1:13" s="4" customFormat="1" x14ac:dyDescent="0.2">
      <c r="A37" s="2"/>
      <c r="B37" s="3"/>
      <c r="C37" s="3"/>
      <c r="D37" s="3"/>
      <c r="E37" s="3"/>
      <c r="F37" s="3"/>
      <c r="G37" s="3"/>
      <c r="H37" s="2"/>
      <c r="I37" s="2"/>
      <c r="J37" s="2"/>
    </row>
    <row r="38" spans="1:13" s="4" customFormat="1" x14ac:dyDescent="0.2">
      <c r="A38" s="2"/>
      <c r="B38" s="3"/>
      <c r="C38" s="3"/>
      <c r="D38" s="3"/>
      <c r="E38" s="3"/>
      <c r="F38" s="3"/>
      <c r="G38" s="3"/>
      <c r="H38" s="2"/>
      <c r="I38" s="2"/>
      <c r="J38" s="2"/>
    </row>
    <row r="39" spans="1:13" s="4" customFormat="1" x14ac:dyDescent="0.2">
      <c r="A39" s="2"/>
      <c r="B39" s="3"/>
      <c r="C39" s="3"/>
      <c r="D39" s="3"/>
      <c r="E39" s="3"/>
      <c r="F39" s="3"/>
      <c r="G39" s="3"/>
      <c r="H39" s="2"/>
      <c r="I39" s="2"/>
      <c r="J39" s="2"/>
    </row>
    <row r="40" spans="1:13" s="4" customFormat="1" x14ac:dyDescent="0.2">
      <c r="A40" s="2"/>
      <c r="B40" s="3"/>
      <c r="C40" s="3"/>
      <c r="D40" s="3"/>
      <c r="E40" s="3"/>
      <c r="F40" s="3"/>
      <c r="G40" s="3"/>
      <c r="H40" s="2"/>
      <c r="I40" s="2"/>
      <c r="J40" s="2"/>
    </row>
    <row r="41" spans="1:13" s="4" customFormat="1" x14ac:dyDescent="0.2">
      <c r="A41" s="2"/>
      <c r="B41" s="3"/>
      <c r="C41" s="3"/>
      <c r="D41" s="3"/>
      <c r="E41" s="3"/>
      <c r="F41" s="3"/>
      <c r="G41" s="3"/>
      <c r="H41" s="2"/>
      <c r="I41" s="2"/>
      <c r="J41" s="2"/>
    </row>
    <row r="42" spans="1:13" s="4" customFormat="1" x14ac:dyDescent="0.2">
      <c r="A42" s="2"/>
      <c r="B42" s="3"/>
      <c r="C42" s="3"/>
      <c r="D42" s="3"/>
      <c r="E42" s="3"/>
      <c r="F42" s="3"/>
      <c r="G42" s="3"/>
      <c r="H42" s="2"/>
      <c r="I42" s="2"/>
      <c r="J42" s="2"/>
    </row>
    <row r="43" spans="1:13" s="4" customFormat="1" x14ac:dyDescent="0.2">
      <c r="A43" s="2"/>
      <c r="B43" s="3"/>
      <c r="C43" s="3"/>
      <c r="D43" s="3"/>
      <c r="E43" s="3"/>
      <c r="F43" s="3"/>
      <c r="G43" s="3"/>
      <c r="H43" s="2"/>
      <c r="I43" s="2"/>
      <c r="J43" s="2"/>
    </row>
    <row r="44" spans="1:13" s="4" customFormat="1" x14ac:dyDescent="0.2">
      <c r="A44" s="2"/>
      <c r="B44" s="3"/>
      <c r="C44" s="3"/>
      <c r="D44" s="3"/>
      <c r="E44" s="3"/>
      <c r="F44" s="3"/>
      <c r="G44" s="3"/>
      <c r="H44" s="2"/>
      <c r="I44" s="2"/>
      <c r="J44" s="2"/>
    </row>
    <row r="45" spans="1:13" s="4" customFormat="1" x14ac:dyDescent="0.2">
      <c r="A45" s="2"/>
      <c r="B45" s="3"/>
      <c r="C45" s="3"/>
      <c r="D45" s="3"/>
      <c r="E45" s="3"/>
      <c r="F45" s="3"/>
      <c r="G45" s="3"/>
      <c r="H45" s="2"/>
      <c r="I45" s="2"/>
      <c r="J45" s="2"/>
    </row>
    <row r="46" spans="1:13" s="4" customFormat="1" x14ac:dyDescent="0.2">
      <c r="A46" s="2"/>
      <c r="B46" s="3"/>
      <c r="C46" s="3"/>
      <c r="D46" s="3"/>
      <c r="E46" s="3"/>
      <c r="F46" s="3"/>
      <c r="G46" s="3"/>
      <c r="H46" s="2"/>
      <c r="I46" s="2"/>
      <c r="J46" s="2"/>
    </row>
    <row r="47" spans="1:13" s="4" customFormat="1" x14ac:dyDescent="0.2">
      <c r="A47" s="2"/>
      <c r="B47" s="3"/>
      <c r="C47" s="3"/>
      <c r="D47" s="3"/>
      <c r="E47" s="3"/>
      <c r="F47" s="3"/>
      <c r="G47" s="3"/>
      <c r="H47" s="2"/>
      <c r="I47" s="2"/>
      <c r="J47" s="2"/>
    </row>
    <row r="48" spans="1:13" s="4" customFormat="1" x14ac:dyDescent="0.2">
      <c r="A48" s="2"/>
      <c r="B48" s="3"/>
      <c r="C48" s="3"/>
      <c r="D48" s="3"/>
      <c r="E48" s="3"/>
      <c r="F48" s="3"/>
      <c r="G48" s="3"/>
      <c r="H48" s="2"/>
      <c r="I48" s="2"/>
      <c r="J48" s="2"/>
    </row>
    <row r="49" spans="1:10" s="4" customFormat="1" x14ac:dyDescent="0.2">
      <c r="A49" s="2"/>
      <c r="B49" s="3"/>
      <c r="C49" s="3"/>
      <c r="D49" s="3"/>
      <c r="E49" s="3"/>
      <c r="F49" s="3"/>
      <c r="G49" s="3"/>
      <c r="H49" s="2"/>
      <c r="I49" s="2"/>
      <c r="J49" s="2"/>
    </row>
    <row r="50" spans="1:10" s="4" customFormat="1" x14ac:dyDescent="0.2">
      <c r="A50" s="2"/>
      <c r="B50" s="3"/>
      <c r="C50" s="3"/>
      <c r="D50" s="3"/>
      <c r="E50" s="3"/>
      <c r="F50" s="3"/>
      <c r="G50" s="3"/>
      <c r="H50" s="2"/>
      <c r="I50" s="2"/>
      <c r="J50" s="2"/>
    </row>
    <row r="51" spans="1:10" s="4" customFormat="1" x14ac:dyDescent="0.2">
      <c r="A51" s="2"/>
      <c r="B51" s="3"/>
      <c r="C51" s="3"/>
      <c r="D51" s="3"/>
      <c r="E51" s="3"/>
      <c r="F51" s="3"/>
      <c r="G51" s="3"/>
      <c r="H51" s="2"/>
      <c r="I51" s="2"/>
      <c r="J51" s="2"/>
    </row>
    <row r="52" spans="1:10" s="4" customFormat="1" x14ac:dyDescent="0.2">
      <c r="A52" s="2"/>
      <c r="B52" s="3"/>
      <c r="C52" s="3"/>
      <c r="D52" s="3"/>
      <c r="E52" s="3"/>
      <c r="F52" s="3"/>
      <c r="G52" s="3"/>
      <c r="H52" s="2"/>
      <c r="I52" s="2"/>
      <c r="J52" s="2"/>
    </row>
    <row r="53" spans="1:10" s="4" customFormat="1" x14ac:dyDescent="0.2">
      <c r="A53" s="2"/>
      <c r="B53" s="3"/>
      <c r="C53" s="3"/>
      <c r="D53" s="3"/>
      <c r="E53" s="3"/>
      <c r="F53" s="3"/>
      <c r="G53" s="3"/>
      <c r="H53" s="2"/>
      <c r="I53" s="2"/>
      <c r="J53" s="2"/>
    </row>
    <row r="54" spans="1:10" s="4" customFormat="1" x14ac:dyDescent="0.2">
      <c r="A54" s="2"/>
      <c r="B54" s="3"/>
      <c r="C54" s="3"/>
      <c r="D54" s="3"/>
      <c r="E54" s="3"/>
      <c r="F54" s="3"/>
      <c r="G54" s="3"/>
      <c r="H54" s="2"/>
      <c r="I54" s="2"/>
      <c r="J54" s="2"/>
    </row>
    <row r="55" spans="1:10" s="4" customFormat="1" x14ac:dyDescent="0.2">
      <c r="A55" s="2"/>
      <c r="B55" s="3"/>
      <c r="C55" s="3"/>
      <c r="D55" s="3"/>
      <c r="E55" s="3"/>
      <c r="F55" s="3"/>
      <c r="G55" s="3"/>
      <c r="H55" s="2"/>
      <c r="I55" s="2"/>
      <c r="J55" s="2"/>
    </row>
    <row r="56" spans="1:10" s="4" customFormat="1" x14ac:dyDescent="0.2">
      <c r="A56" s="2"/>
      <c r="B56" s="3"/>
      <c r="C56" s="3"/>
      <c r="D56" s="3"/>
      <c r="E56" s="3"/>
      <c r="F56" s="3"/>
      <c r="G56" s="3"/>
      <c r="H56" s="2"/>
      <c r="I56" s="2"/>
      <c r="J56" s="2"/>
    </row>
    <row r="57" spans="1:10" s="4" customFormat="1" x14ac:dyDescent="0.2">
      <c r="A57" s="2"/>
      <c r="B57" s="3"/>
      <c r="C57" s="3"/>
      <c r="D57" s="3"/>
      <c r="E57" s="3"/>
      <c r="F57" s="3"/>
      <c r="G57" s="3"/>
      <c r="H57" s="2"/>
      <c r="I57" s="2"/>
      <c r="J57" s="2"/>
    </row>
    <row r="58" spans="1:10" s="4" customFormat="1" x14ac:dyDescent="0.2">
      <c r="A58" s="2"/>
      <c r="B58" s="3"/>
      <c r="C58" s="3"/>
      <c r="D58" s="3"/>
      <c r="E58" s="3"/>
      <c r="F58" s="3"/>
      <c r="G58" s="3"/>
      <c r="H58" s="2"/>
      <c r="I58" s="2"/>
      <c r="J58" s="2"/>
    </row>
    <row r="59" spans="1:10" s="4" customFormat="1" x14ac:dyDescent="0.2">
      <c r="A59" s="2"/>
      <c r="B59" s="3"/>
      <c r="C59" s="3"/>
      <c r="D59" s="3"/>
      <c r="E59" s="3"/>
      <c r="F59" s="3"/>
      <c r="G59" s="3"/>
      <c r="H59" s="2"/>
      <c r="I59" s="2"/>
      <c r="J59" s="2"/>
    </row>
    <row r="60" spans="1:10" s="4" customFormat="1" x14ac:dyDescent="0.2">
      <c r="A60" s="2"/>
      <c r="B60" s="3"/>
      <c r="C60" s="3"/>
      <c r="D60" s="3"/>
      <c r="E60" s="3"/>
      <c r="F60" s="3"/>
      <c r="G60" s="3"/>
      <c r="H60" s="2"/>
      <c r="I60" s="2"/>
      <c r="J60" s="2"/>
    </row>
    <row r="61" spans="1:10" s="4" customFormat="1" x14ac:dyDescent="0.2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0" s="4" customFormat="1" x14ac:dyDescent="0.2">
      <c r="A62" s="2"/>
      <c r="B62" s="3"/>
      <c r="C62" s="3"/>
      <c r="D62" s="3"/>
      <c r="E62" s="3"/>
      <c r="F62" s="3"/>
      <c r="G62" s="3"/>
      <c r="H62" s="2"/>
      <c r="I62" s="2"/>
      <c r="J62" s="2"/>
    </row>
    <row r="63" spans="1:10" s="4" customFormat="1" x14ac:dyDescent="0.2">
      <c r="A63" s="2"/>
      <c r="B63" s="3"/>
      <c r="C63" s="3"/>
      <c r="D63" s="3"/>
      <c r="E63" s="3"/>
      <c r="F63" s="3"/>
      <c r="G63" s="3"/>
      <c r="H63" s="2"/>
      <c r="I63" s="2"/>
      <c r="J63" s="2"/>
    </row>
    <row r="64" spans="1:10" s="4" customFormat="1" x14ac:dyDescent="0.2">
      <c r="A64" s="2"/>
      <c r="B64" s="3"/>
      <c r="C64" s="3"/>
      <c r="D64" s="3"/>
      <c r="E64" s="3"/>
      <c r="F64" s="3"/>
      <c r="G64" s="3"/>
      <c r="H64" s="2"/>
      <c r="I64" s="2"/>
      <c r="J64" s="2"/>
    </row>
    <row r="65" spans="1:10" s="4" customFormat="1" x14ac:dyDescent="0.2">
      <c r="A65" s="2"/>
      <c r="B65" s="3"/>
      <c r="C65" s="3"/>
      <c r="D65" s="3"/>
      <c r="E65" s="3"/>
      <c r="F65" s="3"/>
      <c r="G65" s="3"/>
      <c r="H65" s="2"/>
      <c r="I65" s="2"/>
      <c r="J65" s="2"/>
    </row>
    <row r="66" spans="1:10" s="4" customFormat="1" x14ac:dyDescent="0.2">
      <c r="A66" s="2"/>
      <c r="B66" s="3"/>
      <c r="C66" s="3"/>
      <c r="D66" s="3"/>
      <c r="E66" s="3"/>
      <c r="F66" s="3"/>
      <c r="G66" s="3"/>
      <c r="H66" s="2"/>
      <c r="I66" s="2"/>
      <c r="J66" s="2"/>
    </row>
    <row r="67" spans="1:10" s="4" customFormat="1" x14ac:dyDescent="0.2">
      <c r="A67" s="2"/>
      <c r="B67" s="3"/>
      <c r="C67" s="3"/>
      <c r="D67" s="3"/>
      <c r="E67" s="3"/>
      <c r="F67" s="3"/>
      <c r="G67" s="3"/>
      <c r="H67" s="2"/>
      <c r="I67" s="2"/>
      <c r="J67" s="2"/>
    </row>
    <row r="68" spans="1:10" s="4" customFormat="1" x14ac:dyDescent="0.2">
      <c r="A68" s="2"/>
      <c r="B68" s="3"/>
      <c r="C68" s="3"/>
      <c r="D68" s="3"/>
      <c r="E68" s="3"/>
      <c r="F68" s="3"/>
      <c r="G68" s="3"/>
      <c r="H68" s="2"/>
      <c r="I68" s="2"/>
      <c r="J68" s="2"/>
    </row>
    <row r="69" spans="1:10" s="4" customFormat="1" x14ac:dyDescent="0.2">
      <c r="A69" s="2"/>
      <c r="B69" s="3"/>
      <c r="C69" s="3"/>
      <c r="D69" s="3"/>
      <c r="E69" s="3"/>
      <c r="F69" s="3"/>
      <c r="G69" s="3"/>
      <c r="H69" s="2"/>
      <c r="I69" s="2"/>
      <c r="J69" s="2"/>
    </row>
    <row r="70" spans="1:10" s="4" customFormat="1" x14ac:dyDescent="0.2">
      <c r="A70" s="2"/>
      <c r="B70" s="3"/>
      <c r="C70" s="3"/>
      <c r="D70" s="3"/>
      <c r="E70" s="3"/>
      <c r="F70" s="3"/>
      <c r="G70" s="3"/>
      <c r="H70" s="2"/>
      <c r="I70" s="2"/>
      <c r="J70" s="2"/>
    </row>
    <row r="71" spans="1:10" s="4" customFormat="1" x14ac:dyDescent="0.2">
      <c r="A71" s="2"/>
      <c r="B71" s="3"/>
      <c r="C71" s="3"/>
      <c r="D71" s="3"/>
      <c r="E71" s="3"/>
      <c r="F71" s="3"/>
      <c r="G71" s="3"/>
      <c r="H71" s="2"/>
      <c r="I71" s="2"/>
      <c r="J71" s="2"/>
    </row>
    <row r="72" spans="1:10" s="4" customFormat="1" x14ac:dyDescent="0.2">
      <c r="A72" s="2"/>
      <c r="B72" s="3"/>
      <c r="C72" s="3"/>
      <c r="D72" s="3"/>
      <c r="E72" s="3"/>
      <c r="F72" s="3"/>
      <c r="G72" s="3"/>
      <c r="H72" s="2"/>
      <c r="I72" s="2"/>
      <c r="J72" s="2"/>
    </row>
    <row r="73" spans="1:10" s="4" customFormat="1" x14ac:dyDescent="0.2">
      <c r="A73" s="2"/>
      <c r="B73" s="3"/>
      <c r="C73" s="3"/>
      <c r="D73" s="3"/>
      <c r="E73" s="3"/>
      <c r="F73" s="3"/>
      <c r="G73" s="3"/>
      <c r="H73" s="2"/>
      <c r="I73" s="2"/>
      <c r="J73" s="2"/>
    </row>
    <row r="74" spans="1:10" s="4" customFormat="1" x14ac:dyDescent="0.2">
      <c r="A74" s="2"/>
      <c r="B74" s="3"/>
      <c r="C74" s="3"/>
      <c r="D74" s="3"/>
      <c r="E74" s="3"/>
      <c r="F74" s="3"/>
      <c r="G74" s="3"/>
      <c r="H74" s="2"/>
      <c r="I74" s="2"/>
      <c r="J74" s="2"/>
    </row>
    <row r="75" spans="1:10" s="4" customFormat="1" x14ac:dyDescent="0.2">
      <c r="A75" s="2"/>
      <c r="B75" s="3"/>
      <c r="C75" s="3"/>
      <c r="D75" s="3"/>
      <c r="E75" s="3"/>
      <c r="F75" s="3"/>
      <c r="G75" s="3"/>
      <c r="H75" s="2"/>
      <c r="I75" s="2"/>
      <c r="J75" s="2"/>
    </row>
    <row r="76" spans="1:10" s="4" customFormat="1" x14ac:dyDescent="0.2">
      <c r="A76" s="2"/>
      <c r="B76" s="3"/>
      <c r="C76" s="3"/>
      <c r="D76" s="3"/>
      <c r="E76" s="3"/>
      <c r="F76" s="3"/>
      <c r="G76" s="3"/>
      <c r="H76" s="2"/>
      <c r="I76" s="2"/>
      <c r="J76" s="2"/>
    </row>
    <row r="77" spans="1:10" s="4" customFormat="1" x14ac:dyDescent="0.2">
      <c r="A77" s="2"/>
      <c r="B77" s="3"/>
      <c r="C77" s="3"/>
      <c r="D77" s="3"/>
      <c r="E77" s="3"/>
      <c r="F77" s="3"/>
      <c r="G77" s="3"/>
      <c r="H77" s="2"/>
      <c r="I77" s="2"/>
      <c r="J77" s="2"/>
    </row>
    <row r="78" spans="1:10" s="4" customFormat="1" x14ac:dyDescent="0.2">
      <c r="A78" s="2"/>
      <c r="B78" s="3"/>
      <c r="C78" s="3"/>
      <c r="D78" s="3"/>
      <c r="E78" s="3"/>
      <c r="F78" s="3"/>
      <c r="G78" s="3"/>
      <c r="H78" s="2"/>
      <c r="I78" s="2"/>
      <c r="J78" s="2"/>
    </row>
    <row r="79" spans="1:10" s="4" customFormat="1" x14ac:dyDescent="0.2">
      <c r="A79" s="2"/>
      <c r="B79" s="3"/>
      <c r="C79" s="3"/>
      <c r="D79" s="3"/>
      <c r="E79" s="3"/>
      <c r="F79" s="3"/>
      <c r="G79" s="3"/>
      <c r="H79" s="2"/>
      <c r="I79" s="2"/>
      <c r="J79" s="2"/>
    </row>
    <row r="80" spans="1:10" s="4" customFormat="1" x14ac:dyDescent="0.2">
      <c r="A80" s="2"/>
      <c r="B80" s="3"/>
      <c r="C80" s="3"/>
      <c r="D80" s="3"/>
      <c r="E80" s="3"/>
      <c r="F80" s="3"/>
      <c r="G80" s="3"/>
      <c r="H80" s="2"/>
      <c r="I80" s="2"/>
      <c r="J80" s="2"/>
    </row>
    <row r="81" spans="1:10" s="4" customFormat="1" x14ac:dyDescent="0.2">
      <c r="A81" s="2"/>
      <c r="B81" s="3"/>
      <c r="C81" s="3"/>
      <c r="D81" s="3"/>
      <c r="E81" s="3"/>
      <c r="F81" s="3"/>
      <c r="G81" s="3"/>
      <c r="H81" s="2"/>
      <c r="I81" s="2"/>
      <c r="J81" s="2"/>
    </row>
    <row r="82" spans="1:10" s="4" customFormat="1" x14ac:dyDescent="0.2">
      <c r="A82" s="2"/>
      <c r="B82" s="3"/>
      <c r="C82" s="3"/>
      <c r="D82" s="3"/>
      <c r="E82" s="3"/>
      <c r="F82" s="3"/>
      <c r="G82" s="3"/>
      <c r="H82" s="2"/>
      <c r="I82" s="2"/>
      <c r="J82" s="2"/>
    </row>
    <row r="83" spans="1:10" s="4" customFormat="1" x14ac:dyDescent="0.2">
      <c r="A83" s="2"/>
      <c r="B83" s="3"/>
      <c r="C83" s="3"/>
      <c r="D83" s="3"/>
      <c r="E83" s="3"/>
      <c r="F83" s="3"/>
      <c r="G83" s="3"/>
      <c r="H83" s="2"/>
      <c r="I83" s="2"/>
      <c r="J83" s="2"/>
    </row>
    <row r="84" spans="1:10" s="4" customFormat="1" x14ac:dyDescent="0.2">
      <c r="A84" s="2"/>
      <c r="B84" s="3"/>
      <c r="C84" s="3"/>
      <c r="D84" s="3"/>
      <c r="E84" s="3"/>
      <c r="F84" s="3"/>
      <c r="G84" s="3"/>
      <c r="H84" s="2"/>
      <c r="I84" s="2"/>
      <c r="J84" s="2"/>
    </row>
    <row r="85" spans="1:10" s="4" customFormat="1" x14ac:dyDescent="0.2">
      <c r="A85" s="2"/>
      <c r="B85" s="3"/>
      <c r="C85" s="3"/>
      <c r="D85" s="3"/>
      <c r="E85" s="3"/>
      <c r="F85" s="3"/>
      <c r="G85" s="3"/>
      <c r="H85" s="2"/>
      <c r="I85" s="2"/>
      <c r="J85" s="2"/>
    </row>
    <row r="86" spans="1:10" s="4" customFormat="1" x14ac:dyDescent="0.2">
      <c r="A86" s="2"/>
      <c r="B86" s="3"/>
      <c r="C86" s="3"/>
      <c r="D86" s="3"/>
      <c r="E86" s="3"/>
      <c r="F86" s="3"/>
      <c r="G86" s="3"/>
      <c r="H86" s="2"/>
      <c r="I86" s="2"/>
      <c r="J86" s="2"/>
    </row>
    <row r="87" spans="1:10" s="4" customFormat="1" x14ac:dyDescent="0.2">
      <c r="A87" s="2"/>
      <c r="B87" s="3"/>
      <c r="C87" s="3"/>
      <c r="D87" s="3"/>
      <c r="E87" s="3"/>
      <c r="F87" s="3"/>
      <c r="G87" s="3"/>
      <c r="H87" s="2"/>
      <c r="I87" s="2"/>
      <c r="J87" s="2"/>
    </row>
    <row r="88" spans="1:10" s="4" customFormat="1" x14ac:dyDescent="0.2">
      <c r="A88" s="2"/>
      <c r="B88" s="3"/>
      <c r="C88" s="3"/>
      <c r="D88" s="3"/>
      <c r="E88" s="3"/>
      <c r="F88" s="3"/>
      <c r="G88" s="3"/>
      <c r="H88" s="2"/>
      <c r="I88" s="2"/>
      <c r="J88" s="2"/>
    </row>
    <row r="89" spans="1:10" s="4" customFormat="1" x14ac:dyDescent="0.2">
      <c r="A89" s="2"/>
      <c r="B89" s="3"/>
      <c r="C89" s="3"/>
      <c r="D89" s="3"/>
      <c r="E89" s="3"/>
      <c r="F89" s="3"/>
      <c r="G89" s="3"/>
      <c r="H89" s="2"/>
      <c r="I89" s="2"/>
      <c r="J89" s="2"/>
    </row>
    <row r="90" spans="1:10" s="4" customFormat="1" x14ac:dyDescent="0.2">
      <c r="A90" s="2"/>
      <c r="B90" s="3"/>
      <c r="C90" s="3"/>
      <c r="D90" s="3"/>
      <c r="E90" s="3"/>
      <c r="F90" s="3"/>
      <c r="G90" s="3"/>
      <c r="H90" s="2"/>
      <c r="I90" s="2"/>
      <c r="J90" s="2"/>
    </row>
    <row r="91" spans="1:10" s="4" customFormat="1" x14ac:dyDescent="0.2">
      <c r="A91" s="2"/>
      <c r="B91" s="3"/>
      <c r="C91" s="3"/>
      <c r="D91" s="3"/>
      <c r="E91" s="3"/>
      <c r="F91" s="3"/>
      <c r="G91" s="3"/>
      <c r="H91" s="2"/>
      <c r="I91" s="2"/>
      <c r="J91" s="2"/>
    </row>
    <row r="92" spans="1:10" s="4" customFormat="1" x14ac:dyDescent="0.2">
      <c r="A92" s="2"/>
      <c r="B92" s="3"/>
      <c r="C92" s="3"/>
      <c r="D92" s="3"/>
      <c r="E92" s="3"/>
      <c r="F92" s="3"/>
      <c r="G92" s="3"/>
      <c r="H92" s="2"/>
      <c r="I92" s="2"/>
      <c r="J92" s="2"/>
    </row>
    <row r="93" spans="1:10" s="4" customFormat="1" x14ac:dyDescent="0.2">
      <c r="A93" s="2"/>
      <c r="B93" s="3"/>
      <c r="C93" s="3"/>
      <c r="D93" s="3"/>
      <c r="E93" s="3"/>
      <c r="F93" s="3"/>
      <c r="G93" s="3"/>
      <c r="H93" s="2"/>
      <c r="I93" s="2"/>
      <c r="J93" s="2"/>
    </row>
    <row r="94" spans="1:10" s="4" customFormat="1" x14ac:dyDescent="0.2">
      <c r="A94" s="2"/>
      <c r="B94" s="3"/>
      <c r="C94" s="3"/>
      <c r="D94" s="3"/>
      <c r="E94" s="3"/>
      <c r="F94" s="3"/>
      <c r="G94" s="3"/>
      <c r="H94" s="2"/>
      <c r="I94" s="2"/>
      <c r="J94" s="2"/>
    </row>
    <row r="95" spans="1:10" s="4" customFormat="1" x14ac:dyDescent="0.2">
      <c r="A95" s="2"/>
      <c r="B95" s="3"/>
      <c r="C95" s="3"/>
      <c r="D95" s="3"/>
      <c r="E95" s="3"/>
      <c r="F95" s="3"/>
      <c r="G95" s="3"/>
      <c r="H95" s="2"/>
      <c r="I95" s="2"/>
      <c r="J95" s="2"/>
    </row>
    <row r="96" spans="1:10" s="4" customFormat="1" x14ac:dyDescent="0.2">
      <c r="A96" s="2"/>
      <c r="B96" s="3"/>
      <c r="C96" s="3"/>
      <c r="D96" s="3"/>
      <c r="E96" s="3"/>
      <c r="F96" s="3"/>
      <c r="G96" s="3"/>
      <c r="H96" s="2"/>
      <c r="I96" s="2"/>
      <c r="J96" s="2"/>
    </row>
    <row r="97" spans="1:10" s="4" customFormat="1" x14ac:dyDescent="0.2">
      <c r="A97" s="2"/>
      <c r="B97" s="3"/>
      <c r="C97" s="3"/>
      <c r="D97" s="3"/>
      <c r="E97" s="3"/>
      <c r="F97" s="3"/>
      <c r="G97" s="3"/>
      <c r="H97" s="2"/>
      <c r="I97" s="2"/>
      <c r="J97" s="2"/>
    </row>
    <row r="98" spans="1:10" s="4" customFormat="1" x14ac:dyDescent="0.2">
      <c r="A98" s="2"/>
      <c r="B98" s="3"/>
      <c r="C98" s="3"/>
      <c r="D98" s="3"/>
      <c r="E98" s="3"/>
      <c r="F98" s="3"/>
      <c r="G98" s="3"/>
      <c r="H98" s="2"/>
      <c r="I98" s="2"/>
      <c r="J98" s="2"/>
    </row>
    <row r="99" spans="1:10" s="4" customFormat="1" x14ac:dyDescent="0.2">
      <c r="A99" s="2"/>
      <c r="B99" s="3"/>
      <c r="C99" s="3"/>
      <c r="D99" s="3"/>
      <c r="E99" s="3"/>
      <c r="F99" s="3"/>
      <c r="G99" s="3"/>
      <c r="H99" s="2"/>
      <c r="I99" s="2"/>
      <c r="J99" s="2"/>
    </row>
    <row r="100" spans="1:10" s="4" customFormat="1" x14ac:dyDescent="0.2">
      <c r="A100" s="2"/>
      <c r="B100" s="3"/>
      <c r="C100" s="3"/>
      <c r="D100" s="3"/>
      <c r="E100" s="3"/>
      <c r="F100" s="3"/>
      <c r="G100" s="3"/>
      <c r="H100" s="2"/>
      <c r="I100" s="2"/>
      <c r="J100" s="2"/>
    </row>
  </sheetData>
  <mergeCells count="3">
    <mergeCell ref="A1:L1"/>
    <mergeCell ref="A2:L2"/>
    <mergeCell ref="A3:L3"/>
  </mergeCells>
  <pageMargins left="0.59055118110236227" right="0.19685039370078741" top="0.59055118110236227" bottom="0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3"/>
  <sheetViews>
    <sheetView tabSelected="1" zoomScale="93" zoomScaleNormal="93" workbookViewId="0">
      <selection activeCell="A18" sqref="A18"/>
    </sheetView>
  </sheetViews>
  <sheetFormatPr defaultColWidth="9.140625" defaultRowHeight="12.75" x14ac:dyDescent="0.2"/>
  <cols>
    <col min="1" max="1" width="56.140625" style="2" customWidth="1"/>
    <col min="2" max="2" width="5.28515625" style="3" bestFit="1" customWidth="1"/>
    <col min="3" max="3" width="5.28515625" style="3" customWidth="1"/>
    <col min="4" max="4" width="5.85546875" style="3" customWidth="1"/>
    <col min="5" max="5" width="15" style="3" customWidth="1"/>
    <col min="6" max="6" width="6.140625" style="3" bestFit="1" customWidth="1"/>
    <col min="7" max="7" width="7" style="3" customWidth="1"/>
    <col min="8" max="8" width="18.140625" style="2" customWidth="1"/>
    <col min="9" max="10" width="14" style="2" customWidth="1"/>
    <col min="11" max="12" width="14" style="1" customWidth="1"/>
    <col min="13" max="13" width="12.5703125" style="1" bestFit="1" customWidth="1"/>
    <col min="14" max="16384" width="9.140625" style="1"/>
  </cols>
  <sheetData>
    <row r="1" spans="1:17" s="31" customFormat="1" ht="20.25" customHeight="1" thickBot="1" x14ac:dyDescent="0.4">
      <c r="B1" s="40"/>
      <c r="C1" s="40" t="s">
        <v>32</v>
      </c>
      <c r="F1" s="40"/>
      <c r="G1" s="98">
        <f>H21</f>
        <v>61366.404720000006</v>
      </c>
      <c r="H1" s="99"/>
      <c r="I1" s="43" t="s">
        <v>65</v>
      </c>
      <c r="J1" s="42"/>
      <c r="K1" s="42"/>
      <c r="L1" s="41"/>
      <c r="M1" s="38"/>
    </row>
    <row r="2" spans="1:17" s="31" customFormat="1" ht="20.25" customHeight="1" thickBot="1" x14ac:dyDescent="0.4">
      <c r="B2" s="40"/>
      <c r="C2" s="100" t="s">
        <v>66</v>
      </c>
      <c r="D2" s="100"/>
      <c r="E2" s="100"/>
      <c r="F2" s="100"/>
      <c r="G2" s="100"/>
      <c r="H2" s="100"/>
      <c r="I2" s="100"/>
      <c r="J2" s="100"/>
      <c r="K2" s="100"/>
      <c r="L2" s="100"/>
      <c r="M2" s="38"/>
    </row>
    <row r="3" spans="1:17" s="31" customFormat="1" ht="11.25" customHeight="1" x14ac:dyDescent="0.3">
      <c r="B3" s="39"/>
      <c r="C3" s="39"/>
      <c r="D3" s="101" t="s">
        <v>30</v>
      </c>
      <c r="E3" s="101"/>
      <c r="F3" s="101"/>
      <c r="G3" s="101"/>
      <c r="H3" s="101"/>
      <c r="I3" s="101"/>
      <c r="J3" s="101"/>
      <c r="K3" s="101"/>
      <c r="L3" s="101"/>
    </row>
    <row r="4" spans="1:17" s="31" customFormat="1" ht="1.5" hidden="1" customHeight="1" x14ac:dyDescent="0.3">
      <c r="B4" s="34"/>
      <c r="C4" s="34"/>
      <c r="D4" s="34"/>
      <c r="F4" s="34"/>
      <c r="G4" s="34"/>
      <c r="H4" s="34"/>
      <c r="I4" s="34"/>
      <c r="J4" s="34"/>
      <c r="K4" s="34"/>
      <c r="L4" s="34"/>
    </row>
    <row r="5" spans="1:17" s="31" customFormat="1" ht="20.25" thickBot="1" x14ac:dyDescent="0.4">
      <c r="B5" s="37"/>
      <c r="C5" s="36" t="s">
        <v>31</v>
      </c>
      <c r="F5" s="37"/>
      <c r="G5" s="37"/>
      <c r="I5" s="36"/>
      <c r="J5" s="35">
        <f>H43+H44</f>
        <v>54912.946889999999</v>
      </c>
      <c r="K5" s="44" t="s">
        <v>58</v>
      </c>
      <c r="L5" s="89"/>
    </row>
    <row r="6" spans="1:17" s="31" customFormat="1" ht="15.75" customHeight="1" thickBot="1" x14ac:dyDescent="0.4">
      <c r="C6" s="100" t="s">
        <v>59</v>
      </c>
      <c r="D6" s="100"/>
      <c r="E6" s="100"/>
      <c r="F6" s="100"/>
      <c r="G6" s="100"/>
      <c r="H6" s="100"/>
      <c r="I6" s="100"/>
      <c r="J6" s="100"/>
      <c r="K6" s="100"/>
      <c r="L6" s="100"/>
    </row>
    <row r="7" spans="1:17" s="31" customFormat="1" ht="15" customHeight="1" x14ac:dyDescent="0.3">
      <c r="B7" s="34"/>
      <c r="C7" s="34"/>
      <c r="D7" s="101" t="s">
        <v>30</v>
      </c>
      <c r="E7" s="101"/>
      <c r="F7" s="101"/>
      <c r="G7" s="101"/>
      <c r="H7" s="101"/>
      <c r="I7" s="101"/>
      <c r="J7" s="101"/>
      <c r="K7" s="101"/>
      <c r="L7" s="101"/>
    </row>
    <row r="8" spans="1:17" s="31" customFormat="1" ht="0.75" hidden="1" customHeight="1" x14ac:dyDescent="0.3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7" s="31" customFormat="1" ht="3" hidden="1" customHeight="1" x14ac:dyDescent="0.3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7" s="31" customFormat="1" ht="6" customHeight="1" x14ac:dyDescent="0.3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7" s="31" customFormat="1" ht="18.75" x14ac:dyDescent="0.3">
      <c r="D11" s="97" t="s">
        <v>29</v>
      </c>
      <c r="E11" s="97"/>
      <c r="F11" s="97"/>
      <c r="G11" s="97"/>
      <c r="H11" s="97"/>
      <c r="I11" s="97"/>
      <c r="J11" s="97"/>
      <c r="K11" s="97"/>
      <c r="L11" s="97"/>
    </row>
    <row r="12" spans="1:17" s="31" customFormat="1" ht="36" customHeight="1" thickBot="1" x14ac:dyDescent="0.35">
      <c r="C12" s="33"/>
      <c r="E12" s="102" t="s">
        <v>60</v>
      </c>
      <c r="F12" s="102"/>
      <c r="G12" s="102"/>
      <c r="H12" s="102"/>
      <c r="I12" s="32"/>
      <c r="J12" s="32"/>
      <c r="K12" s="103" t="s">
        <v>62</v>
      </c>
      <c r="L12" s="103"/>
    </row>
    <row r="13" spans="1:17" ht="4.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"/>
    </row>
    <row r="14" spans="1:17" ht="13.5" customHeight="1" x14ac:dyDescent="0.2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"/>
    </row>
    <row r="15" spans="1:17" ht="25.5" x14ac:dyDescent="0.35">
      <c r="A15" s="94" t="s">
        <v>55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7" ht="20.25" x14ac:dyDescent="0.3">
      <c r="A16" s="95" t="s">
        <v>49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28"/>
      <c r="N16" s="28"/>
      <c r="O16" s="28"/>
      <c r="P16" s="28"/>
      <c r="Q16" s="28"/>
    </row>
    <row r="17" spans="1:17" ht="20.25" x14ac:dyDescent="0.3">
      <c r="A17" s="96" t="s">
        <v>68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27"/>
      <c r="N17" s="27"/>
      <c r="O17" s="27"/>
      <c r="P17" s="27"/>
      <c r="Q17" s="27"/>
    </row>
    <row r="18" spans="1:17" ht="15" x14ac:dyDescent="0.25">
      <c r="A18" s="26"/>
      <c r="B18" s="26"/>
      <c r="C18" s="26"/>
      <c r="D18" s="26"/>
      <c r="E18" s="26"/>
      <c r="F18" s="26"/>
      <c r="G18" s="25"/>
      <c r="H18" s="24"/>
      <c r="I18" s="24"/>
      <c r="J18" s="24"/>
      <c r="K18" s="23"/>
      <c r="L18" s="22" t="s">
        <v>28</v>
      </c>
      <c r="M18" s="4"/>
    </row>
    <row r="19" spans="1:17" ht="0.75" customHeight="1" thickBot="1" x14ac:dyDescent="0.25">
      <c r="A19" s="21"/>
      <c r="B19" s="21"/>
      <c r="C19" s="21"/>
      <c r="D19" s="21"/>
      <c r="E19" s="21"/>
      <c r="F19" s="21"/>
      <c r="G19" s="21"/>
      <c r="H19" s="20"/>
      <c r="I19" s="20"/>
      <c r="J19" s="20"/>
      <c r="K19" s="20"/>
      <c r="L19" s="20"/>
      <c r="M19" s="4"/>
    </row>
    <row r="20" spans="1:17" ht="16.5" thickBot="1" x14ac:dyDescent="0.3">
      <c r="A20" s="19" t="s">
        <v>27</v>
      </c>
      <c r="B20" s="18" t="s">
        <v>26</v>
      </c>
      <c r="C20" s="18" t="s">
        <v>25</v>
      </c>
      <c r="D20" s="18" t="s">
        <v>24</v>
      </c>
      <c r="E20" s="18" t="s">
        <v>23</v>
      </c>
      <c r="F20" s="18" t="s">
        <v>22</v>
      </c>
      <c r="G20" s="17" t="s">
        <v>21</v>
      </c>
      <c r="H20" s="17" t="s">
        <v>20</v>
      </c>
      <c r="I20" s="16" t="s">
        <v>19</v>
      </c>
      <c r="J20" s="16" t="s">
        <v>18</v>
      </c>
      <c r="K20" s="16" t="s">
        <v>17</v>
      </c>
      <c r="L20" s="15" t="s">
        <v>16</v>
      </c>
      <c r="M20" s="4"/>
    </row>
    <row r="21" spans="1:17" ht="16.5" thickBot="1" x14ac:dyDescent="0.3">
      <c r="A21" s="14" t="s">
        <v>42</v>
      </c>
      <c r="B21" s="13"/>
      <c r="C21" s="13"/>
      <c r="D21" s="13"/>
      <c r="E21" s="13"/>
      <c r="F21" s="13"/>
      <c r="G21" s="12"/>
      <c r="H21" s="11">
        <f>H22+H24+H25+H27+H28+H30+H31+H33+H34+H35+H36+H37+H39+H40+H41+H43+H44+H45</f>
        <v>61366.404720000006</v>
      </c>
      <c r="I21" s="11">
        <f>I22+I24+I25+I27+I28+I30+I31+I33+I36+I37+I39+I40+I41+I43+I44+I45</f>
        <v>16865.601572</v>
      </c>
      <c r="J21" s="11">
        <f>J22+J24+J25+J27+J28+J30+J31+J33+J36+J37+J39+J40+J41+J43+J44+J45</f>
        <v>19251.637372000001</v>
      </c>
      <c r="K21" s="11">
        <f>K22+K24+K25+K27+K28+K30+K31+K33+K36+K37+K39+K40+K41+K43+K44+K45</f>
        <v>6884.0957760000001</v>
      </c>
      <c r="L21" s="11">
        <f>L22+L24+L25+L27+L28+L30+L31+L33+L36+L37+L39+L40+L41+L43+L44+L45</f>
        <v>18347.569999999996</v>
      </c>
      <c r="M21" s="4"/>
    </row>
    <row r="22" spans="1:17" ht="15.75" x14ac:dyDescent="0.25">
      <c r="A22" s="75" t="s">
        <v>9</v>
      </c>
      <c r="B22" s="76" t="s">
        <v>1</v>
      </c>
      <c r="C22" s="76" t="s">
        <v>3</v>
      </c>
      <c r="D22" s="77" t="s">
        <v>33</v>
      </c>
      <c r="E22" s="76" t="s">
        <v>35</v>
      </c>
      <c r="F22" s="76" t="s">
        <v>2</v>
      </c>
      <c r="G22" s="78">
        <v>223</v>
      </c>
      <c r="H22" s="79">
        <f t="shared" ref="H22:H40" si="0">I22+J22+K22+L22</f>
        <v>3786.1939999999995</v>
      </c>
      <c r="I22" s="79">
        <v>2003.6369999999999</v>
      </c>
      <c r="J22" s="79">
        <v>909.46</v>
      </c>
      <c r="K22" s="79">
        <v>483.56</v>
      </c>
      <c r="L22" s="80">
        <v>389.53699999999998</v>
      </c>
      <c r="M22" s="91">
        <f>H22-496.91-650-500-352-468-108.412</f>
        <v>1210.8719999999996</v>
      </c>
      <c r="N22" s="92">
        <f>H22-600</f>
        <v>3186.1939999999995</v>
      </c>
    </row>
    <row r="23" spans="1:17" s="64" customFormat="1" ht="12" x14ac:dyDescent="0.2">
      <c r="A23" s="57" t="s">
        <v>54</v>
      </c>
      <c r="B23" s="58" t="s">
        <v>1</v>
      </c>
      <c r="C23" s="58" t="s">
        <v>3</v>
      </c>
      <c r="D23" s="59" t="s">
        <v>33</v>
      </c>
      <c r="E23" s="58" t="s">
        <v>35</v>
      </c>
      <c r="F23" s="58" t="s">
        <v>2</v>
      </c>
      <c r="G23" s="60">
        <v>223</v>
      </c>
      <c r="H23" s="61">
        <f t="shared" si="0"/>
        <v>496.91</v>
      </c>
      <c r="I23" s="61">
        <v>496.91</v>
      </c>
      <c r="J23" s="61">
        <v>0</v>
      </c>
      <c r="K23" s="61">
        <v>0</v>
      </c>
      <c r="L23" s="62">
        <v>0</v>
      </c>
      <c r="M23" s="63"/>
    </row>
    <row r="24" spans="1:17" ht="15.75" x14ac:dyDescent="0.25">
      <c r="A24" s="53" t="s">
        <v>8</v>
      </c>
      <c r="B24" s="49" t="s">
        <v>1</v>
      </c>
      <c r="C24" s="49" t="s">
        <v>3</v>
      </c>
      <c r="D24" s="46" t="s">
        <v>33</v>
      </c>
      <c r="E24" s="49" t="s">
        <v>35</v>
      </c>
      <c r="F24" s="49" t="s">
        <v>2</v>
      </c>
      <c r="G24" s="50">
        <v>223</v>
      </c>
      <c r="H24" s="51">
        <f t="shared" si="0"/>
        <v>106.37</v>
      </c>
      <c r="I24" s="51">
        <v>0</v>
      </c>
      <c r="J24" s="51">
        <v>0</v>
      </c>
      <c r="K24" s="51">
        <v>70.912999999999997</v>
      </c>
      <c r="L24" s="52">
        <v>35.457000000000001</v>
      </c>
      <c r="M24" s="91">
        <f>H24+26.37-70.913</f>
        <v>61.827000000000012</v>
      </c>
    </row>
    <row r="25" spans="1:17" ht="15.75" x14ac:dyDescent="0.25">
      <c r="A25" s="53" t="s">
        <v>46</v>
      </c>
      <c r="B25" s="49" t="s">
        <v>1</v>
      </c>
      <c r="C25" s="49" t="s">
        <v>3</v>
      </c>
      <c r="D25" s="46" t="s">
        <v>33</v>
      </c>
      <c r="E25" s="49" t="s">
        <v>35</v>
      </c>
      <c r="F25" s="49" t="s">
        <v>2</v>
      </c>
      <c r="G25" s="50">
        <v>225</v>
      </c>
      <c r="H25" s="51">
        <f t="shared" si="0"/>
        <v>93.63</v>
      </c>
      <c r="I25" s="51">
        <v>0</v>
      </c>
      <c r="J25" s="51">
        <v>60</v>
      </c>
      <c r="K25" s="51">
        <v>0</v>
      </c>
      <c r="L25" s="52">
        <v>33.630000000000003</v>
      </c>
      <c r="M25" s="91">
        <f>H25-62.42</f>
        <v>31.209999999999994</v>
      </c>
    </row>
    <row r="26" spans="1:17" s="64" customFormat="1" ht="12" x14ac:dyDescent="0.2">
      <c r="A26" s="57" t="s">
        <v>54</v>
      </c>
      <c r="B26" s="58" t="s">
        <v>1</v>
      </c>
      <c r="C26" s="58" t="s">
        <v>3</v>
      </c>
      <c r="D26" s="59" t="s">
        <v>33</v>
      </c>
      <c r="E26" s="58" t="s">
        <v>35</v>
      </c>
      <c r="F26" s="58" t="s">
        <v>2</v>
      </c>
      <c r="G26" s="60">
        <v>225</v>
      </c>
      <c r="H26" s="61">
        <f t="shared" si="0"/>
        <v>0</v>
      </c>
      <c r="I26" s="61">
        <v>0</v>
      </c>
      <c r="J26" s="61">
        <v>0</v>
      </c>
      <c r="K26" s="61">
        <v>0</v>
      </c>
      <c r="L26" s="62">
        <v>0</v>
      </c>
      <c r="M26" s="63"/>
    </row>
    <row r="27" spans="1:17" ht="15.75" x14ac:dyDescent="0.25">
      <c r="A27" s="53" t="s">
        <v>43</v>
      </c>
      <c r="B27" s="49" t="s">
        <v>1</v>
      </c>
      <c r="C27" s="49" t="s">
        <v>3</v>
      </c>
      <c r="D27" s="46" t="s">
        <v>33</v>
      </c>
      <c r="E27" s="49" t="s">
        <v>35</v>
      </c>
      <c r="F27" s="49" t="s">
        <v>2</v>
      </c>
      <c r="G27" s="50">
        <v>225</v>
      </c>
      <c r="H27" s="51">
        <f t="shared" si="0"/>
        <v>131.74700000000001</v>
      </c>
      <c r="I27" s="51">
        <v>0</v>
      </c>
      <c r="J27" s="51">
        <v>0</v>
      </c>
      <c r="K27" s="51">
        <v>111.747</v>
      </c>
      <c r="L27" s="52">
        <v>20</v>
      </c>
      <c r="M27" s="91">
        <f>H27-100-196.37-50-33.25283-61.74717-20</f>
        <v>-329.62299999999999</v>
      </c>
      <c r="N27" s="92">
        <f>H27-100</f>
        <v>31.747000000000014</v>
      </c>
    </row>
    <row r="28" spans="1:17" ht="15.75" x14ac:dyDescent="0.25">
      <c r="A28" s="53" t="s">
        <v>7</v>
      </c>
      <c r="B28" s="49" t="s">
        <v>1</v>
      </c>
      <c r="C28" s="49" t="s">
        <v>3</v>
      </c>
      <c r="D28" s="46" t="s">
        <v>33</v>
      </c>
      <c r="E28" s="49" t="s">
        <v>35</v>
      </c>
      <c r="F28" s="49" t="s">
        <v>2</v>
      </c>
      <c r="G28" s="50">
        <v>226</v>
      </c>
      <c r="H28" s="51">
        <f t="shared" si="0"/>
        <v>213.24983</v>
      </c>
      <c r="I28" s="51">
        <v>0</v>
      </c>
      <c r="J28" s="51">
        <v>17</v>
      </c>
      <c r="K28" s="51">
        <v>42.636830000000003</v>
      </c>
      <c r="L28" s="52">
        <v>153.613</v>
      </c>
      <c r="M28" s="91">
        <f>H28-17+33.25283-33.25283-9.384</f>
        <v>186.86582999999996</v>
      </c>
      <c r="N28" s="92">
        <f>H28+33.25283</f>
        <v>246.50265999999999</v>
      </c>
    </row>
    <row r="29" spans="1:17" s="64" customFormat="1" ht="12" x14ac:dyDescent="0.2">
      <c r="A29" s="57" t="s">
        <v>54</v>
      </c>
      <c r="B29" s="58" t="s">
        <v>1</v>
      </c>
      <c r="C29" s="58" t="s">
        <v>3</v>
      </c>
      <c r="D29" s="59" t="s">
        <v>33</v>
      </c>
      <c r="E29" s="58" t="s">
        <v>35</v>
      </c>
      <c r="F29" s="58" t="s">
        <v>2</v>
      </c>
      <c r="G29" s="60">
        <v>226</v>
      </c>
      <c r="H29" s="61">
        <f t="shared" si="0"/>
        <v>22</v>
      </c>
      <c r="I29" s="61">
        <v>22</v>
      </c>
      <c r="J29" s="61">
        <v>0</v>
      </c>
      <c r="K29" s="61">
        <v>0</v>
      </c>
      <c r="L29" s="62">
        <v>0</v>
      </c>
      <c r="M29" s="63"/>
    </row>
    <row r="30" spans="1:17" ht="15.75" x14ac:dyDescent="0.25">
      <c r="A30" s="53" t="s">
        <v>6</v>
      </c>
      <c r="B30" s="49" t="s">
        <v>1</v>
      </c>
      <c r="C30" s="49" t="s">
        <v>3</v>
      </c>
      <c r="D30" s="46" t="s">
        <v>33</v>
      </c>
      <c r="E30" s="49" t="s">
        <v>35</v>
      </c>
      <c r="F30" s="49" t="s">
        <v>4</v>
      </c>
      <c r="G30" s="50">
        <v>291</v>
      </c>
      <c r="H30" s="51">
        <f t="shared" si="0"/>
        <v>1.9039999999999999</v>
      </c>
      <c r="I30" s="54">
        <v>0</v>
      </c>
      <c r="J30" s="54">
        <v>0</v>
      </c>
      <c r="K30" s="54">
        <v>0</v>
      </c>
      <c r="L30" s="56">
        <v>1.9039999999999999</v>
      </c>
      <c r="M30" s="91">
        <f>H30-0.476-0.476-0.476</f>
        <v>0.47599999999999998</v>
      </c>
    </row>
    <row r="31" spans="1:17" ht="15.75" x14ac:dyDescent="0.25">
      <c r="A31" s="53" t="s">
        <v>5</v>
      </c>
      <c r="B31" s="49" t="s">
        <v>1</v>
      </c>
      <c r="C31" s="49" t="s">
        <v>3</v>
      </c>
      <c r="D31" s="46" t="s">
        <v>33</v>
      </c>
      <c r="E31" s="49" t="s">
        <v>35</v>
      </c>
      <c r="F31" s="49" t="s">
        <v>4</v>
      </c>
      <c r="G31" s="50">
        <v>291</v>
      </c>
      <c r="H31" s="51">
        <f t="shared" si="0"/>
        <v>295.06299999999999</v>
      </c>
      <c r="I31" s="51">
        <v>0</v>
      </c>
      <c r="J31" s="51">
        <v>0</v>
      </c>
      <c r="K31" s="51">
        <v>0</v>
      </c>
      <c r="L31" s="52">
        <v>295.06299999999999</v>
      </c>
      <c r="M31" s="91">
        <f>H31-295.063</f>
        <v>0</v>
      </c>
    </row>
    <row r="32" spans="1:17" s="64" customFormat="1" ht="12" x14ac:dyDescent="0.2">
      <c r="A32" s="57" t="s">
        <v>54</v>
      </c>
      <c r="B32" s="58" t="s">
        <v>1</v>
      </c>
      <c r="C32" s="58" t="s">
        <v>3</v>
      </c>
      <c r="D32" s="59" t="s">
        <v>33</v>
      </c>
      <c r="E32" s="58" t="s">
        <v>35</v>
      </c>
      <c r="F32" s="58" t="s">
        <v>4</v>
      </c>
      <c r="G32" s="60">
        <v>291</v>
      </c>
      <c r="H32" s="61">
        <f t="shared" si="0"/>
        <v>169.56299999999999</v>
      </c>
      <c r="I32" s="61">
        <v>169.56299999999999</v>
      </c>
      <c r="J32" s="61">
        <v>0</v>
      </c>
      <c r="K32" s="61">
        <v>0</v>
      </c>
      <c r="L32" s="62">
        <v>0</v>
      </c>
      <c r="M32" s="63"/>
      <c r="O32" s="93">
        <f>H22+H24+H25+H27+H28+H30+H31+H33+H36+H37+H39+H40</f>
        <v>5356.1578300000001</v>
      </c>
    </row>
    <row r="33" spans="1:14" ht="15.75" x14ac:dyDescent="0.25">
      <c r="A33" s="53" t="s">
        <v>36</v>
      </c>
      <c r="B33" s="49" t="s">
        <v>1</v>
      </c>
      <c r="C33" s="49" t="s">
        <v>3</v>
      </c>
      <c r="D33" s="46" t="s">
        <v>33</v>
      </c>
      <c r="E33" s="49" t="s">
        <v>35</v>
      </c>
      <c r="F33" s="49" t="s">
        <v>37</v>
      </c>
      <c r="G33" s="50">
        <v>291</v>
      </c>
      <c r="H33" s="51">
        <f t="shared" si="0"/>
        <v>8</v>
      </c>
      <c r="I33" s="51">
        <v>0</v>
      </c>
      <c r="J33" s="51">
        <v>0</v>
      </c>
      <c r="K33" s="51">
        <v>0</v>
      </c>
      <c r="L33" s="52">
        <v>8</v>
      </c>
      <c r="M33" s="91">
        <f>H33-4.02</f>
        <v>3.9800000000000004</v>
      </c>
    </row>
    <row r="34" spans="1:14" ht="15.75" x14ac:dyDescent="0.25">
      <c r="A34" s="53" t="s">
        <v>64</v>
      </c>
      <c r="B34" s="49" t="s">
        <v>1</v>
      </c>
      <c r="C34" s="49" t="s">
        <v>3</v>
      </c>
      <c r="D34" s="46" t="s">
        <v>33</v>
      </c>
      <c r="E34" s="49" t="s">
        <v>35</v>
      </c>
      <c r="F34" s="49" t="s">
        <v>37</v>
      </c>
      <c r="G34" s="50">
        <v>291</v>
      </c>
      <c r="H34" s="51">
        <f t="shared" ref="H34" si="1">I34+J34+K34+L34</f>
        <v>7.5</v>
      </c>
      <c r="I34" s="51">
        <v>0</v>
      </c>
      <c r="J34" s="51">
        <v>0</v>
      </c>
      <c r="K34" s="51">
        <v>0</v>
      </c>
      <c r="L34" s="52">
        <v>7.5</v>
      </c>
      <c r="M34" s="91">
        <f>H34-4.02</f>
        <v>3.4800000000000004</v>
      </c>
    </row>
    <row r="35" spans="1:14" ht="15.75" x14ac:dyDescent="0.25">
      <c r="A35" s="53" t="s">
        <v>63</v>
      </c>
      <c r="B35" s="49" t="s">
        <v>1</v>
      </c>
      <c r="C35" s="49" t="s">
        <v>3</v>
      </c>
      <c r="D35" s="46" t="s">
        <v>33</v>
      </c>
      <c r="E35" s="49" t="s">
        <v>35</v>
      </c>
      <c r="F35" s="49" t="s">
        <v>37</v>
      </c>
      <c r="G35" s="50">
        <v>295</v>
      </c>
      <c r="H35" s="51">
        <f t="shared" ref="H35" si="2">I35+J35+K35+L35</f>
        <v>10</v>
      </c>
      <c r="I35" s="51">
        <v>0</v>
      </c>
      <c r="J35" s="51">
        <v>0</v>
      </c>
      <c r="K35" s="51">
        <v>0</v>
      </c>
      <c r="L35" s="52">
        <v>10</v>
      </c>
      <c r="M35" s="91">
        <f>H35-4.02</f>
        <v>5.98</v>
      </c>
    </row>
    <row r="36" spans="1:14" ht="16.5" thickBot="1" x14ac:dyDescent="0.3">
      <c r="A36" s="88" t="s">
        <v>56</v>
      </c>
      <c r="B36" s="49" t="s">
        <v>1</v>
      </c>
      <c r="C36" s="49" t="s">
        <v>3</v>
      </c>
      <c r="D36" s="46" t="s">
        <v>33</v>
      </c>
      <c r="E36" s="49" t="s">
        <v>35</v>
      </c>
      <c r="F36" s="49" t="s">
        <v>2</v>
      </c>
      <c r="G36" s="50">
        <v>310</v>
      </c>
      <c r="H36" s="51">
        <f t="shared" si="0"/>
        <v>170</v>
      </c>
      <c r="I36" s="51">
        <v>0</v>
      </c>
      <c r="J36" s="51">
        <v>50</v>
      </c>
      <c r="K36" s="51">
        <v>0</v>
      </c>
      <c r="L36" s="52">
        <v>120</v>
      </c>
      <c r="M36" s="91">
        <f>H36+50-50</f>
        <v>170</v>
      </c>
    </row>
    <row r="37" spans="1:14" ht="15.75" x14ac:dyDescent="0.25">
      <c r="A37" s="55" t="s">
        <v>38</v>
      </c>
      <c r="B37" s="49" t="s">
        <v>1</v>
      </c>
      <c r="C37" s="49" t="s">
        <v>3</v>
      </c>
      <c r="D37" s="46" t="s">
        <v>33</v>
      </c>
      <c r="E37" s="49" t="s">
        <v>35</v>
      </c>
      <c r="F37" s="49" t="s">
        <v>2</v>
      </c>
      <c r="G37" s="50">
        <v>343</v>
      </c>
      <c r="H37" s="51">
        <f t="shared" si="0"/>
        <v>200</v>
      </c>
      <c r="I37" s="51">
        <v>0</v>
      </c>
      <c r="J37" s="51">
        <v>0</v>
      </c>
      <c r="K37" s="51">
        <v>0</v>
      </c>
      <c r="L37" s="52">
        <v>200</v>
      </c>
      <c r="M37" s="91">
        <f>H37-100</f>
        <v>100</v>
      </c>
    </row>
    <row r="38" spans="1:14" ht="15.75" x14ac:dyDescent="0.25">
      <c r="A38" s="55" t="s">
        <v>47</v>
      </c>
      <c r="B38" s="49" t="s">
        <v>1</v>
      </c>
      <c r="C38" s="49" t="s">
        <v>3</v>
      </c>
      <c r="D38" s="46" t="s">
        <v>33</v>
      </c>
      <c r="E38" s="49" t="s">
        <v>35</v>
      </c>
      <c r="F38" s="74">
        <v>244</v>
      </c>
      <c r="G38" s="50">
        <v>340</v>
      </c>
      <c r="H38" s="51">
        <f t="shared" si="0"/>
        <v>0</v>
      </c>
      <c r="I38" s="54">
        <v>0</v>
      </c>
      <c r="J38" s="54">
        <v>0</v>
      </c>
      <c r="K38" s="54">
        <v>0</v>
      </c>
      <c r="L38" s="56">
        <v>0</v>
      </c>
      <c r="M38" s="4"/>
    </row>
    <row r="39" spans="1:14" ht="16.5" thickBot="1" x14ac:dyDescent="0.3">
      <c r="A39" s="88" t="s">
        <v>57</v>
      </c>
      <c r="B39" s="49" t="s">
        <v>1</v>
      </c>
      <c r="C39" s="49" t="s">
        <v>3</v>
      </c>
      <c r="D39" s="46" t="s">
        <v>33</v>
      </c>
      <c r="E39" s="49" t="s">
        <v>35</v>
      </c>
      <c r="F39" s="74">
        <v>244</v>
      </c>
      <c r="G39" s="50">
        <v>344</v>
      </c>
      <c r="H39" s="51">
        <f t="shared" si="0"/>
        <v>250</v>
      </c>
      <c r="I39" s="54">
        <v>0</v>
      </c>
      <c r="J39" s="54">
        <v>0</v>
      </c>
      <c r="K39" s="54">
        <v>170</v>
      </c>
      <c r="L39" s="56">
        <v>80</v>
      </c>
      <c r="M39" s="91">
        <f>H39+170-170</f>
        <v>250</v>
      </c>
      <c r="N39" s="92">
        <f>H39+50</f>
        <v>300</v>
      </c>
    </row>
    <row r="40" spans="1:14" ht="16.5" thickBot="1" x14ac:dyDescent="0.3">
      <c r="A40" s="88" t="s">
        <v>53</v>
      </c>
      <c r="B40" s="49" t="s">
        <v>1</v>
      </c>
      <c r="C40" s="49" t="s">
        <v>3</v>
      </c>
      <c r="D40" s="46" t="s">
        <v>33</v>
      </c>
      <c r="E40" s="49" t="s">
        <v>35</v>
      </c>
      <c r="F40" s="74">
        <v>244</v>
      </c>
      <c r="G40" s="50">
        <v>346</v>
      </c>
      <c r="H40" s="51">
        <f t="shared" si="0"/>
        <v>100</v>
      </c>
      <c r="I40" s="54">
        <v>0</v>
      </c>
      <c r="J40" s="54">
        <v>100</v>
      </c>
      <c r="K40" s="54">
        <v>0</v>
      </c>
      <c r="L40" s="56">
        <v>0</v>
      </c>
      <c r="M40" s="91">
        <f>H40-100+50</f>
        <v>50</v>
      </c>
      <c r="N40" s="92">
        <f>H40+50</f>
        <v>150</v>
      </c>
    </row>
    <row r="41" spans="1:14" ht="15.75" x14ac:dyDescent="0.25">
      <c r="A41" s="55" t="s">
        <v>39</v>
      </c>
      <c r="B41" s="49" t="s">
        <v>1</v>
      </c>
      <c r="C41" s="49" t="s">
        <v>3</v>
      </c>
      <c r="D41" s="46" t="s">
        <v>33</v>
      </c>
      <c r="E41" s="49" t="s">
        <v>40</v>
      </c>
      <c r="F41" s="49" t="s">
        <v>2</v>
      </c>
      <c r="G41" s="50">
        <v>342</v>
      </c>
      <c r="H41" s="51">
        <f>I41+J41+K41+L41</f>
        <v>970</v>
      </c>
      <c r="I41" s="54">
        <v>323.33</v>
      </c>
      <c r="J41" s="54">
        <v>215.56</v>
      </c>
      <c r="K41" s="54">
        <v>107.8</v>
      </c>
      <c r="L41" s="56">
        <v>323.31</v>
      </c>
      <c r="M41" s="91">
        <f>H41-242-81-81-20-20-85</f>
        <v>441</v>
      </c>
    </row>
    <row r="42" spans="1:14" ht="15.75" x14ac:dyDescent="0.25">
      <c r="A42" s="45" t="s">
        <v>48</v>
      </c>
      <c r="B42" s="46" t="s">
        <v>1</v>
      </c>
      <c r="C42" s="46" t="s">
        <v>3</v>
      </c>
      <c r="D42" s="46" t="s">
        <v>33</v>
      </c>
      <c r="E42" s="49" t="s">
        <v>34</v>
      </c>
      <c r="F42" s="46" t="s">
        <v>15</v>
      </c>
      <c r="G42" s="46" t="s">
        <v>14</v>
      </c>
      <c r="H42" s="47">
        <f>SUM(H43:H45)</f>
        <v>55022.746890000002</v>
      </c>
      <c r="I42" s="47">
        <f t="shared" ref="I42:L42" si="3">SUM(I43:I45)</f>
        <v>14538.634572000001</v>
      </c>
      <c r="J42" s="47">
        <f t="shared" si="3"/>
        <v>17899.617372000001</v>
      </c>
      <c r="K42" s="47">
        <f t="shared" si="3"/>
        <v>5897.4389460000002</v>
      </c>
      <c r="L42" s="47">
        <f t="shared" si="3"/>
        <v>16687.056</v>
      </c>
      <c r="M42" s="4"/>
    </row>
    <row r="43" spans="1:14" s="10" customFormat="1" ht="15.75" x14ac:dyDescent="0.25">
      <c r="A43" s="48" t="s">
        <v>13</v>
      </c>
      <c r="B43" s="49" t="s">
        <v>1</v>
      </c>
      <c r="C43" s="49" t="s">
        <v>3</v>
      </c>
      <c r="D43" s="46" t="s">
        <v>33</v>
      </c>
      <c r="E43" s="49" t="s">
        <v>34</v>
      </c>
      <c r="F43" s="49" t="s">
        <v>12</v>
      </c>
      <c r="G43" s="50">
        <v>211</v>
      </c>
      <c r="H43" s="51">
        <f>I43+J43+K43+L43</f>
        <v>42175.843000000001</v>
      </c>
      <c r="I43" s="51">
        <v>11166.386</v>
      </c>
      <c r="J43" s="51">
        <v>13747.786</v>
      </c>
      <c r="K43" s="51">
        <v>4529.5230000000001</v>
      </c>
      <c r="L43" s="52">
        <v>12732.147999999999</v>
      </c>
      <c r="M43" s="90">
        <f>H43-3343.556-3133.556-3556.079-425.046-3553.894-3328.299-2413.5-5218.095-301.885-2400.173-15-3540-3540.829</f>
        <v>7405.9310000000096</v>
      </c>
    </row>
    <row r="44" spans="1:14" s="10" customFormat="1" ht="15.75" x14ac:dyDescent="0.25">
      <c r="A44" s="48" t="s">
        <v>11</v>
      </c>
      <c r="B44" s="49" t="s">
        <v>1</v>
      </c>
      <c r="C44" s="49" t="s">
        <v>3</v>
      </c>
      <c r="D44" s="46" t="s">
        <v>33</v>
      </c>
      <c r="E44" s="49" t="s">
        <v>34</v>
      </c>
      <c r="F44" s="49" t="s">
        <v>10</v>
      </c>
      <c r="G44" s="50">
        <v>213</v>
      </c>
      <c r="H44" s="51">
        <f>I44+J44+K44+L44</f>
        <v>12737.103889999999</v>
      </c>
      <c r="I44" s="51">
        <f>I43*30.2%</f>
        <v>3372.248572</v>
      </c>
      <c r="J44" s="51">
        <f t="shared" ref="J44:K44" si="4">J43*30.2%</f>
        <v>4151.8313719999996</v>
      </c>
      <c r="K44" s="51">
        <f t="shared" si="4"/>
        <v>1367.9159460000001</v>
      </c>
      <c r="L44" s="51">
        <v>3845.1080000000002</v>
      </c>
      <c r="M44" s="90">
        <f>H44-1009.754-946.334-1073.936-128.364-1073.276-1073.276-728.877-1575.865-91.169-724.852-4.53-1069.08-1069.33</f>
        <v>2168.4608899999985</v>
      </c>
    </row>
    <row r="45" spans="1:14" s="10" customFormat="1" ht="15.75" x14ac:dyDescent="0.25">
      <c r="A45" s="48" t="s">
        <v>45</v>
      </c>
      <c r="B45" s="49" t="s">
        <v>1</v>
      </c>
      <c r="C45" s="49" t="s">
        <v>3</v>
      </c>
      <c r="D45" s="46" t="s">
        <v>33</v>
      </c>
      <c r="E45" s="49" t="s">
        <v>34</v>
      </c>
      <c r="F45" s="49" t="s">
        <v>2</v>
      </c>
      <c r="G45" s="50">
        <v>346</v>
      </c>
      <c r="H45" s="51">
        <f>I45+J45+K45+L45</f>
        <v>109.8</v>
      </c>
      <c r="I45" s="51">
        <v>0</v>
      </c>
      <c r="J45" s="51">
        <v>0</v>
      </c>
      <c r="K45" s="51">
        <v>0</v>
      </c>
      <c r="L45" s="51">
        <v>109.8</v>
      </c>
      <c r="M45" s="90">
        <f>H45-1009.754-946.334-1073.936-128.364-1073.276-1073.276-728.877-1575.865-91.169-724.852-4.53-1069.08-1069.33</f>
        <v>-10458.843000000001</v>
      </c>
    </row>
    <row r="46" spans="1:14" ht="15.75" x14ac:dyDescent="0.25">
      <c r="A46" s="65"/>
      <c r="B46" s="66"/>
      <c r="C46" s="67"/>
      <c r="D46" s="68"/>
      <c r="E46" s="69"/>
      <c r="F46" s="70"/>
      <c r="G46" s="71"/>
      <c r="H46" s="72"/>
      <c r="I46" s="73"/>
      <c r="J46" s="73"/>
      <c r="K46" s="73"/>
      <c r="L46" s="73"/>
      <c r="M46" s="4"/>
    </row>
    <row r="47" spans="1:14" s="5" customFormat="1" ht="19.5" x14ac:dyDescent="0.35">
      <c r="A47" s="7" t="s">
        <v>41</v>
      </c>
      <c r="B47" s="7"/>
      <c r="C47" s="7"/>
      <c r="D47" s="7"/>
      <c r="E47" s="7"/>
      <c r="F47" s="7" t="s">
        <v>0</v>
      </c>
      <c r="G47" s="6"/>
      <c r="H47" s="6"/>
      <c r="I47" s="6"/>
      <c r="J47" s="7" t="s">
        <v>52</v>
      </c>
      <c r="K47" s="6"/>
      <c r="L47" s="6"/>
    </row>
    <row r="48" spans="1:14" s="4" customFormat="1" ht="12.75" customHeight="1" x14ac:dyDescent="0.3">
      <c r="A48" s="8"/>
      <c r="B48" s="8"/>
      <c r="C48" s="8"/>
      <c r="D48" s="8"/>
      <c r="E48" s="8"/>
      <c r="F48" s="8"/>
      <c r="G48" s="9"/>
      <c r="H48" s="8"/>
      <c r="I48" s="8"/>
      <c r="J48" s="8"/>
      <c r="K48" s="8"/>
      <c r="L48" s="8"/>
    </row>
    <row r="49" spans="1:12" s="5" customFormat="1" ht="19.5" x14ac:dyDescent="0.35">
      <c r="A49" s="7" t="s">
        <v>44</v>
      </c>
      <c r="B49" s="7"/>
      <c r="C49" s="7"/>
      <c r="D49" s="7"/>
      <c r="E49" s="7"/>
      <c r="F49" s="7" t="s">
        <v>0</v>
      </c>
      <c r="G49" s="6"/>
      <c r="H49" s="6"/>
      <c r="I49" s="6"/>
      <c r="J49" s="7" t="s">
        <v>50</v>
      </c>
      <c r="K49" s="6"/>
      <c r="L49" s="6"/>
    </row>
    <row r="50" spans="1:12" s="4" customFormat="1" x14ac:dyDescent="0.2">
      <c r="A50" s="2"/>
      <c r="B50" s="3"/>
      <c r="C50" s="3"/>
      <c r="D50" s="3"/>
      <c r="E50" s="3"/>
      <c r="F50" s="3"/>
      <c r="G50" s="3"/>
      <c r="H50" s="2"/>
      <c r="I50" s="2"/>
      <c r="J50" s="2"/>
    </row>
    <row r="51" spans="1:12" s="4" customFormat="1" x14ac:dyDescent="0.2">
      <c r="A51" s="2"/>
      <c r="B51" s="3"/>
      <c r="C51" s="3"/>
      <c r="D51" s="3"/>
      <c r="E51" s="3"/>
      <c r="F51" s="3"/>
      <c r="G51" s="3"/>
      <c r="H51" s="2"/>
      <c r="I51" s="2"/>
      <c r="J51" s="2"/>
    </row>
    <row r="52" spans="1:12" s="4" customFormat="1" x14ac:dyDescent="0.2">
      <c r="A52" s="2"/>
      <c r="B52" s="3"/>
      <c r="C52" s="3"/>
      <c r="D52" s="3"/>
      <c r="E52" s="3"/>
      <c r="F52" s="3"/>
      <c r="G52" s="3"/>
      <c r="H52" s="2"/>
      <c r="I52" s="2"/>
      <c r="J52" s="2"/>
    </row>
    <row r="53" spans="1:12" s="4" customFormat="1" x14ac:dyDescent="0.2">
      <c r="A53" s="2"/>
      <c r="B53" s="3"/>
      <c r="C53" s="3"/>
      <c r="D53" s="3"/>
      <c r="E53" s="3"/>
      <c r="F53" s="3"/>
      <c r="G53" s="3"/>
      <c r="H53" s="2"/>
      <c r="I53" s="2"/>
      <c r="J53" s="2"/>
    </row>
    <row r="54" spans="1:12" s="4" customFormat="1" x14ac:dyDescent="0.2">
      <c r="A54" s="2"/>
      <c r="B54" s="3"/>
      <c r="C54" s="3"/>
      <c r="D54" s="3"/>
      <c r="E54" s="3"/>
      <c r="F54" s="3"/>
      <c r="G54" s="3"/>
      <c r="H54" s="2"/>
      <c r="I54" s="2"/>
      <c r="J54" s="2"/>
    </row>
    <row r="55" spans="1:12" s="4" customFormat="1" x14ac:dyDescent="0.2">
      <c r="A55" s="2"/>
      <c r="B55" s="3"/>
      <c r="C55" s="3"/>
      <c r="D55" s="3"/>
      <c r="E55" s="3"/>
      <c r="F55" s="3"/>
      <c r="G55" s="3"/>
      <c r="H55" s="2"/>
      <c r="I55" s="2"/>
      <c r="J55" s="2"/>
    </row>
    <row r="56" spans="1:12" s="4" customFormat="1" x14ac:dyDescent="0.2">
      <c r="A56" s="2"/>
      <c r="B56" s="3"/>
      <c r="C56" s="3"/>
      <c r="D56" s="3"/>
      <c r="E56" s="3"/>
      <c r="F56" s="3"/>
      <c r="G56" s="3"/>
      <c r="H56" s="2"/>
      <c r="I56" s="2"/>
      <c r="J56" s="2"/>
    </row>
    <row r="57" spans="1:12" s="4" customFormat="1" x14ac:dyDescent="0.2">
      <c r="A57" s="2"/>
      <c r="B57" s="3"/>
      <c r="C57" s="3"/>
      <c r="D57" s="3"/>
      <c r="E57" s="3"/>
      <c r="F57" s="3"/>
      <c r="G57" s="3"/>
      <c r="H57" s="2"/>
      <c r="I57" s="2"/>
      <c r="J57" s="2"/>
    </row>
    <row r="58" spans="1:12" s="4" customFormat="1" x14ac:dyDescent="0.2">
      <c r="A58" s="2"/>
      <c r="B58" s="3"/>
      <c r="C58" s="3"/>
      <c r="D58" s="3"/>
      <c r="E58" s="3"/>
      <c r="F58" s="3"/>
      <c r="G58" s="3"/>
      <c r="H58" s="2"/>
      <c r="I58" s="2"/>
      <c r="J58" s="2"/>
    </row>
    <row r="59" spans="1:12" s="4" customFormat="1" x14ac:dyDescent="0.2">
      <c r="A59" s="2"/>
      <c r="B59" s="3"/>
      <c r="C59" s="3"/>
      <c r="D59" s="3"/>
      <c r="E59" s="3"/>
      <c r="F59" s="3"/>
      <c r="G59" s="3"/>
      <c r="H59" s="2"/>
      <c r="I59" s="2"/>
      <c r="J59" s="2"/>
    </row>
    <row r="60" spans="1:12" s="4" customFormat="1" x14ac:dyDescent="0.2">
      <c r="A60" s="2"/>
      <c r="B60" s="3"/>
      <c r="C60" s="3"/>
      <c r="D60" s="3"/>
      <c r="E60" s="3"/>
      <c r="F60" s="3"/>
      <c r="G60" s="3"/>
      <c r="H60" s="2"/>
      <c r="I60" s="2"/>
      <c r="J60" s="2"/>
    </row>
    <row r="61" spans="1:12" s="4" customFormat="1" x14ac:dyDescent="0.2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2" s="4" customFormat="1" x14ac:dyDescent="0.2">
      <c r="A62" s="2"/>
      <c r="B62" s="3"/>
      <c r="C62" s="3"/>
      <c r="D62" s="3"/>
      <c r="E62" s="3"/>
      <c r="F62" s="3"/>
      <c r="G62" s="3"/>
      <c r="H62" s="2"/>
      <c r="I62" s="2"/>
      <c r="J62" s="2"/>
    </row>
    <row r="63" spans="1:12" s="4" customFormat="1" x14ac:dyDescent="0.2">
      <c r="A63" s="2"/>
      <c r="B63" s="3"/>
      <c r="C63" s="3"/>
      <c r="D63" s="3"/>
      <c r="E63" s="3"/>
      <c r="F63" s="3"/>
      <c r="G63" s="3"/>
      <c r="H63" s="2"/>
      <c r="I63" s="2"/>
      <c r="J63" s="2"/>
    </row>
    <row r="64" spans="1:12" s="4" customFormat="1" x14ac:dyDescent="0.2">
      <c r="A64" s="2"/>
      <c r="B64" s="3"/>
      <c r="C64" s="3"/>
      <c r="D64" s="3"/>
      <c r="E64" s="3"/>
      <c r="F64" s="3"/>
      <c r="G64" s="3"/>
      <c r="H64" s="2"/>
      <c r="I64" s="2"/>
      <c r="J64" s="2"/>
    </row>
    <row r="65" spans="1:10" s="4" customFormat="1" x14ac:dyDescent="0.2">
      <c r="A65" s="2"/>
      <c r="B65" s="3"/>
      <c r="C65" s="3"/>
      <c r="D65" s="3"/>
      <c r="E65" s="3"/>
      <c r="F65" s="3"/>
      <c r="G65" s="3"/>
      <c r="H65" s="2"/>
      <c r="I65" s="2"/>
      <c r="J65" s="2"/>
    </row>
    <row r="66" spans="1:10" s="4" customFormat="1" x14ac:dyDescent="0.2">
      <c r="A66" s="2"/>
      <c r="B66" s="3"/>
      <c r="C66" s="3"/>
      <c r="D66" s="3"/>
      <c r="E66" s="3"/>
      <c r="F66" s="3"/>
      <c r="G66" s="3"/>
      <c r="H66" s="2"/>
      <c r="I66" s="2"/>
      <c r="J66" s="2"/>
    </row>
    <row r="67" spans="1:10" s="4" customFormat="1" x14ac:dyDescent="0.2">
      <c r="A67" s="2"/>
      <c r="B67" s="3"/>
      <c r="C67" s="3"/>
      <c r="D67" s="3"/>
      <c r="E67" s="3"/>
      <c r="F67" s="3"/>
      <c r="G67" s="3"/>
      <c r="H67" s="2"/>
      <c r="I67" s="2"/>
      <c r="J67" s="2"/>
    </row>
    <row r="68" spans="1:10" s="4" customFormat="1" x14ac:dyDescent="0.2">
      <c r="A68" s="2"/>
      <c r="B68" s="3"/>
      <c r="C68" s="3"/>
      <c r="D68" s="3"/>
      <c r="E68" s="3"/>
      <c r="F68" s="3"/>
      <c r="G68" s="3"/>
      <c r="H68" s="2"/>
      <c r="I68" s="2"/>
      <c r="J68" s="2"/>
    </row>
    <row r="69" spans="1:10" s="4" customFormat="1" x14ac:dyDescent="0.2">
      <c r="A69" s="2"/>
      <c r="B69" s="3"/>
      <c r="C69" s="3"/>
      <c r="D69" s="3"/>
      <c r="E69" s="3"/>
      <c r="F69" s="3"/>
      <c r="G69" s="3"/>
      <c r="H69" s="2"/>
      <c r="I69" s="2"/>
      <c r="J69" s="2"/>
    </row>
    <row r="70" spans="1:10" s="4" customFormat="1" x14ac:dyDescent="0.2">
      <c r="A70" s="2"/>
      <c r="B70" s="3"/>
      <c r="C70" s="3"/>
      <c r="D70" s="3"/>
      <c r="E70" s="3"/>
      <c r="F70" s="3"/>
      <c r="G70" s="3"/>
      <c r="H70" s="2"/>
      <c r="I70" s="2"/>
      <c r="J70" s="2"/>
    </row>
    <row r="71" spans="1:10" s="4" customFormat="1" x14ac:dyDescent="0.2">
      <c r="A71" s="2"/>
      <c r="B71" s="3"/>
      <c r="C71" s="3"/>
      <c r="D71" s="3"/>
      <c r="E71" s="3"/>
      <c r="F71" s="3"/>
      <c r="G71" s="3"/>
      <c r="H71" s="2"/>
      <c r="I71" s="2"/>
      <c r="J71" s="2"/>
    </row>
    <row r="72" spans="1:10" s="4" customFormat="1" x14ac:dyDescent="0.2">
      <c r="A72" s="2"/>
      <c r="B72" s="3"/>
      <c r="C72" s="3"/>
      <c r="D72" s="3"/>
      <c r="E72" s="3"/>
      <c r="F72" s="3"/>
      <c r="G72" s="3"/>
      <c r="H72" s="2"/>
      <c r="I72" s="2"/>
      <c r="J72" s="2"/>
    </row>
    <row r="73" spans="1:10" s="4" customFormat="1" x14ac:dyDescent="0.2">
      <c r="A73" s="2"/>
      <c r="B73" s="3"/>
      <c r="C73" s="3"/>
      <c r="D73" s="3"/>
      <c r="E73" s="3"/>
      <c r="F73" s="3"/>
      <c r="G73" s="3"/>
      <c r="H73" s="2"/>
      <c r="I73" s="2"/>
      <c r="J73" s="2"/>
    </row>
    <row r="74" spans="1:10" s="4" customFormat="1" x14ac:dyDescent="0.2">
      <c r="A74" s="2"/>
      <c r="B74" s="3"/>
      <c r="C74" s="3"/>
      <c r="D74" s="3"/>
      <c r="E74" s="3"/>
      <c r="F74" s="3"/>
      <c r="G74" s="3"/>
      <c r="H74" s="2"/>
      <c r="I74" s="2"/>
      <c r="J74" s="2"/>
    </row>
    <row r="75" spans="1:10" s="4" customFormat="1" x14ac:dyDescent="0.2">
      <c r="A75" s="2"/>
      <c r="B75" s="3"/>
      <c r="C75" s="3"/>
      <c r="D75" s="3"/>
      <c r="E75" s="3"/>
      <c r="F75" s="3"/>
      <c r="G75" s="3"/>
      <c r="H75" s="2"/>
      <c r="I75" s="2"/>
      <c r="J75" s="2"/>
    </row>
    <row r="76" spans="1:10" s="4" customFormat="1" x14ac:dyDescent="0.2">
      <c r="A76" s="2"/>
      <c r="B76" s="3"/>
      <c r="C76" s="3"/>
      <c r="D76" s="3"/>
      <c r="E76" s="3"/>
      <c r="F76" s="3"/>
      <c r="G76" s="3"/>
      <c r="H76" s="2"/>
      <c r="I76" s="2"/>
      <c r="J76" s="2"/>
    </row>
    <row r="77" spans="1:10" s="4" customFormat="1" x14ac:dyDescent="0.2">
      <c r="A77" s="2"/>
      <c r="B77" s="3"/>
      <c r="C77" s="3"/>
      <c r="D77" s="3"/>
      <c r="E77" s="3"/>
      <c r="F77" s="3"/>
      <c r="G77" s="3"/>
      <c r="H77" s="2"/>
      <c r="I77" s="2"/>
      <c r="J77" s="2"/>
    </row>
    <row r="78" spans="1:10" s="4" customFormat="1" x14ac:dyDescent="0.2">
      <c r="A78" s="2"/>
      <c r="B78" s="3"/>
      <c r="C78" s="3"/>
      <c r="D78" s="3"/>
      <c r="E78" s="3"/>
      <c r="F78" s="3"/>
      <c r="G78" s="3"/>
      <c r="H78" s="2"/>
      <c r="I78" s="2"/>
      <c r="J78" s="2"/>
    </row>
    <row r="79" spans="1:10" s="4" customFormat="1" x14ac:dyDescent="0.2">
      <c r="A79" s="2"/>
      <c r="B79" s="3"/>
      <c r="C79" s="3"/>
      <c r="D79" s="3"/>
      <c r="E79" s="3"/>
      <c r="F79" s="3"/>
      <c r="G79" s="3"/>
      <c r="H79" s="2"/>
      <c r="I79" s="2"/>
      <c r="J79" s="2"/>
    </row>
    <row r="80" spans="1:10" s="4" customFormat="1" x14ac:dyDescent="0.2">
      <c r="A80" s="2"/>
      <c r="B80" s="3"/>
      <c r="C80" s="3"/>
      <c r="D80" s="3"/>
      <c r="E80" s="3"/>
      <c r="F80" s="3"/>
      <c r="G80" s="3"/>
      <c r="H80" s="2"/>
      <c r="I80" s="2"/>
      <c r="J80" s="2"/>
    </row>
    <row r="81" spans="1:10" s="4" customFormat="1" x14ac:dyDescent="0.2">
      <c r="A81" s="2"/>
      <c r="B81" s="3"/>
      <c r="C81" s="3"/>
      <c r="D81" s="3"/>
      <c r="E81" s="3"/>
      <c r="F81" s="3"/>
      <c r="G81" s="3"/>
      <c r="H81" s="2"/>
      <c r="I81" s="2"/>
      <c r="J81" s="2"/>
    </row>
    <row r="82" spans="1:10" s="4" customFormat="1" x14ac:dyDescent="0.2">
      <c r="A82" s="2"/>
      <c r="B82" s="3"/>
      <c r="C82" s="3"/>
      <c r="D82" s="3"/>
      <c r="E82" s="3"/>
      <c r="F82" s="3"/>
      <c r="G82" s="3"/>
      <c r="H82" s="2"/>
      <c r="I82" s="2"/>
      <c r="J82" s="2"/>
    </row>
    <row r="83" spans="1:10" s="4" customFormat="1" x14ac:dyDescent="0.2">
      <c r="A83" s="2"/>
      <c r="B83" s="3"/>
      <c r="C83" s="3"/>
      <c r="D83" s="3"/>
      <c r="E83" s="3"/>
      <c r="F83" s="3"/>
      <c r="G83" s="3"/>
      <c r="H83" s="2"/>
      <c r="I83" s="2"/>
      <c r="J83" s="2"/>
    </row>
    <row r="84" spans="1:10" s="4" customFormat="1" x14ac:dyDescent="0.2">
      <c r="A84" s="2"/>
      <c r="B84" s="3"/>
      <c r="C84" s="3"/>
      <c r="D84" s="3"/>
      <c r="E84" s="3"/>
      <c r="F84" s="3"/>
      <c r="G84" s="3"/>
      <c r="H84" s="2"/>
      <c r="I84" s="2"/>
      <c r="J84" s="2"/>
    </row>
    <row r="85" spans="1:10" s="4" customFormat="1" x14ac:dyDescent="0.2">
      <c r="A85" s="2"/>
      <c r="B85" s="3"/>
      <c r="C85" s="3"/>
      <c r="D85" s="3"/>
      <c r="E85" s="3"/>
      <c r="F85" s="3"/>
      <c r="G85" s="3"/>
      <c r="H85" s="2"/>
      <c r="I85" s="2"/>
      <c r="J85" s="2"/>
    </row>
    <row r="86" spans="1:10" s="4" customFormat="1" x14ac:dyDescent="0.2">
      <c r="A86" s="2"/>
      <c r="B86" s="3"/>
      <c r="C86" s="3"/>
      <c r="D86" s="3"/>
      <c r="E86" s="3"/>
      <c r="F86" s="3"/>
      <c r="G86" s="3"/>
      <c r="H86" s="2"/>
      <c r="I86" s="2"/>
      <c r="J86" s="2"/>
    </row>
    <row r="87" spans="1:10" s="4" customFormat="1" x14ac:dyDescent="0.2">
      <c r="A87" s="2"/>
      <c r="B87" s="3"/>
      <c r="C87" s="3"/>
      <c r="D87" s="3"/>
      <c r="E87" s="3"/>
      <c r="F87" s="3"/>
      <c r="G87" s="3"/>
      <c r="H87" s="2"/>
      <c r="I87" s="2"/>
      <c r="J87" s="2"/>
    </row>
    <row r="88" spans="1:10" s="4" customFormat="1" x14ac:dyDescent="0.2">
      <c r="A88" s="2"/>
      <c r="B88" s="3"/>
      <c r="C88" s="3"/>
      <c r="D88" s="3"/>
      <c r="E88" s="3"/>
      <c r="F88" s="3"/>
      <c r="G88" s="3"/>
      <c r="H88" s="2"/>
      <c r="I88" s="2"/>
      <c r="J88" s="2"/>
    </row>
    <row r="89" spans="1:10" s="4" customFormat="1" x14ac:dyDescent="0.2">
      <c r="A89" s="2"/>
      <c r="B89" s="3"/>
      <c r="C89" s="3"/>
      <c r="D89" s="3"/>
      <c r="E89" s="3"/>
      <c r="F89" s="3"/>
      <c r="G89" s="3"/>
      <c r="H89" s="2"/>
      <c r="I89" s="2"/>
      <c r="J89" s="2"/>
    </row>
    <row r="90" spans="1:10" s="4" customFormat="1" x14ac:dyDescent="0.2">
      <c r="A90" s="2"/>
      <c r="B90" s="3"/>
      <c r="C90" s="3"/>
      <c r="D90" s="3"/>
      <c r="E90" s="3"/>
      <c r="F90" s="3"/>
      <c r="G90" s="3"/>
      <c r="H90" s="2"/>
      <c r="I90" s="2"/>
      <c r="J90" s="2"/>
    </row>
    <row r="91" spans="1:10" s="4" customFormat="1" x14ac:dyDescent="0.2">
      <c r="A91" s="2"/>
      <c r="B91" s="3"/>
      <c r="C91" s="3"/>
      <c r="D91" s="3"/>
      <c r="E91" s="3"/>
      <c r="F91" s="3"/>
      <c r="G91" s="3"/>
      <c r="H91" s="2"/>
      <c r="I91" s="2"/>
      <c r="J91" s="2"/>
    </row>
    <row r="92" spans="1:10" s="4" customFormat="1" x14ac:dyDescent="0.2">
      <c r="A92" s="2"/>
      <c r="B92" s="3"/>
      <c r="C92" s="3"/>
      <c r="D92" s="3"/>
      <c r="E92" s="3"/>
      <c r="F92" s="3"/>
      <c r="G92" s="3"/>
      <c r="H92" s="2"/>
      <c r="I92" s="2"/>
      <c r="J92" s="2"/>
    </row>
    <row r="93" spans="1:10" s="4" customFormat="1" x14ac:dyDescent="0.2">
      <c r="A93" s="2"/>
      <c r="B93" s="3"/>
      <c r="C93" s="3"/>
      <c r="D93" s="3"/>
      <c r="E93" s="3"/>
      <c r="F93" s="3"/>
      <c r="G93" s="3"/>
      <c r="H93" s="2"/>
      <c r="I93" s="2"/>
      <c r="J93" s="2"/>
    </row>
    <row r="94" spans="1:10" s="4" customFormat="1" x14ac:dyDescent="0.2">
      <c r="A94" s="2"/>
      <c r="B94" s="3"/>
      <c r="C94" s="3"/>
      <c r="D94" s="3"/>
      <c r="E94" s="3"/>
      <c r="F94" s="3"/>
      <c r="G94" s="3"/>
      <c r="H94" s="2"/>
      <c r="I94" s="2"/>
      <c r="J94" s="2"/>
    </row>
    <row r="95" spans="1:10" s="4" customFormat="1" x14ac:dyDescent="0.2">
      <c r="A95" s="2"/>
      <c r="B95" s="3"/>
      <c r="C95" s="3"/>
      <c r="D95" s="3"/>
      <c r="E95" s="3"/>
      <c r="F95" s="3"/>
      <c r="G95" s="3"/>
      <c r="H95" s="2"/>
      <c r="I95" s="2"/>
      <c r="J95" s="2"/>
    </row>
    <row r="96" spans="1:10" s="4" customFormat="1" x14ac:dyDescent="0.2">
      <c r="A96" s="2"/>
      <c r="B96" s="3"/>
      <c r="C96" s="3"/>
      <c r="D96" s="3"/>
      <c r="E96" s="3"/>
      <c r="F96" s="3"/>
      <c r="G96" s="3"/>
      <c r="H96" s="2"/>
      <c r="I96" s="2"/>
      <c r="J96" s="2"/>
    </row>
    <row r="97" spans="1:10" s="4" customFormat="1" x14ac:dyDescent="0.2">
      <c r="A97" s="2"/>
      <c r="B97" s="3"/>
      <c r="C97" s="3"/>
      <c r="D97" s="3"/>
      <c r="E97" s="3"/>
      <c r="F97" s="3"/>
      <c r="G97" s="3"/>
      <c r="H97" s="2"/>
      <c r="I97" s="2"/>
      <c r="J97" s="2"/>
    </row>
    <row r="98" spans="1:10" s="4" customFormat="1" x14ac:dyDescent="0.2">
      <c r="A98" s="2"/>
      <c r="B98" s="3"/>
      <c r="C98" s="3"/>
      <c r="D98" s="3"/>
      <c r="E98" s="3"/>
      <c r="F98" s="3"/>
      <c r="G98" s="3"/>
      <c r="H98" s="2"/>
      <c r="I98" s="2"/>
      <c r="J98" s="2"/>
    </row>
    <row r="99" spans="1:10" s="4" customFormat="1" x14ac:dyDescent="0.2">
      <c r="A99" s="2"/>
      <c r="B99" s="3"/>
      <c r="C99" s="3"/>
      <c r="D99" s="3"/>
      <c r="E99" s="3"/>
      <c r="F99" s="3"/>
      <c r="G99" s="3"/>
      <c r="H99" s="2"/>
      <c r="I99" s="2"/>
      <c r="J99" s="2"/>
    </row>
    <row r="100" spans="1:10" s="4" customFormat="1" x14ac:dyDescent="0.2">
      <c r="A100" s="2"/>
      <c r="B100" s="3"/>
      <c r="C100" s="3"/>
      <c r="D100" s="3"/>
      <c r="E100" s="3"/>
      <c r="F100" s="3"/>
      <c r="G100" s="3"/>
      <c r="H100" s="2"/>
      <c r="I100" s="2"/>
      <c r="J100" s="2"/>
    </row>
    <row r="101" spans="1:10" s="4" customFormat="1" x14ac:dyDescent="0.2">
      <c r="A101" s="2"/>
      <c r="B101" s="3"/>
      <c r="C101" s="3"/>
      <c r="D101" s="3"/>
      <c r="E101" s="3"/>
      <c r="F101" s="3"/>
      <c r="G101" s="3"/>
      <c r="H101" s="2"/>
      <c r="I101" s="2"/>
      <c r="J101" s="2"/>
    </row>
    <row r="102" spans="1:10" s="4" customFormat="1" x14ac:dyDescent="0.2">
      <c r="A102" s="2"/>
      <c r="B102" s="3"/>
      <c r="C102" s="3"/>
      <c r="D102" s="3"/>
      <c r="E102" s="3"/>
      <c r="F102" s="3"/>
      <c r="G102" s="3"/>
      <c r="H102" s="2"/>
      <c r="I102" s="2"/>
      <c r="J102" s="2"/>
    </row>
    <row r="103" spans="1:10" s="4" customFormat="1" x14ac:dyDescent="0.2">
      <c r="A103" s="2"/>
      <c r="B103" s="3"/>
      <c r="C103" s="3"/>
      <c r="D103" s="3"/>
      <c r="E103" s="3"/>
      <c r="F103" s="3"/>
      <c r="G103" s="3"/>
      <c r="H103" s="2"/>
      <c r="I103" s="2"/>
      <c r="J103" s="2"/>
    </row>
    <row r="104" spans="1:10" s="4" customFormat="1" x14ac:dyDescent="0.2">
      <c r="A104" s="2"/>
      <c r="B104" s="3"/>
      <c r="C104" s="3"/>
      <c r="D104" s="3"/>
      <c r="E104" s="3"/>
      <c r="F104" s="3"/>
      <c r="G104" s="3"/>
      <c r="H104" s="2"/>
      <c r="I104" s="2"/>
      <c r="J104" s="2"/>
    </row>
    <row r="105" spans="1:10" s="4" customFormat="1" x14ac:dyDescent="0.2">
      <c r="A105" s="2"/>
      <c r="B105" s="3"/>
      <c r="C105" s="3"/>
      <c r="D105" s="3"/>
      <c r="E105" s="3"/>
      <c r="F105" s="3"/>
      <c r="G105" s="3"/>
      <c r="H105" s="2"/>
      <c r="I105" s="2"/>
      <c r="J105" s="2"/>
    </row>
    <row r="106" spans="1:10" s="4" customFormat="1" x14ac:dyDescent="0.2">
      <c r="A106" s="2"/>
      <c r="B106" s="3"/>
      <c r="C106" s="3"/>
      <c r="D106" s="3"/>
      <c r="E106" s="3"/>
      <c r="F106" s="3"/>
      <c r="G106" s="3"/>
      <c r="H106" s="2"/>
      <c r="I106" s="2"/>
      <c r="J106" s="2"/>
    </row>
    <row r="107" spans="1:10" s="4" customFormat="1" x14ac:dyDescent="0.2">
      <c r="A107" s="2"/>
      <c r="B107" s="3"/>
      <c r="C107" s="3"/>
      <c r="D107" s="3"/>
      <c r="E107" s="3"/>
      <c r="F107" s="3"/>
      <c r="G107" s="3"/>
      <c r="H107" s="2"/>
      <c r="I107" s="2"/>
      <c r="J107" s="2"/>
    </row>
    <row r="108" spans="1:10" s="4" customFormat="1" x14ac:dyDescent="0.2">
      <c r="A108" s="2"/>
      <c r="B108" s="3"/>
      <c r="C108" s="3"/>
      <c r="D108" s="3"/>
      <c r="E108" s="3"/>
      <c r="F108" s="3"/>
      <c r="G108" s="3"/>
      <c r="H108" s="2"/>
      <c r="I108" s="2"/>
      <c r="J108" s="2"/>
    </row>
    <row r="109" spans="1:10" s="4" customFormat="1" x14ac:dyDescent="0.2">
      <c r="A109" s="2"/>
      <c r="B109" s="3"/>
      <c r="C109" s="3"/>
      <c r="D109" s="3"/>
      <c r="E109" s="3"/>
      <c r="F109" s="3"/>
      <c r="G109" s="3"/>
      <c r="H109" s="2"/>
      <c r="I109" s="2"/>
      <c r="J109" s="2"/>
    </row>
    <row r="110" spans="1:10" s="4" customFormat="1" x14ac:dyDescent="0.2">
      <c r="A110" s="2"/>
      <c r="B110" s="3"/>
      <c r="C110" s="3"/>
      <c r="D110" s="3"/>
      <c r="E110" s="3"/>
      <c r="F110" s="3"/>
      <c r="G110" s="3"/>
      <c r="H110" s="2"/>
      <c r="I110" s="2"/>
      <c r="J110" s="2"/>
    </row>
    <row r="111" spans="1:10" s="4" customFormat="1" x14ac:dyDescent="0.2">
      <c r="A111" s="2"/>
      <c r="B111" s="3"/>
      <c r="C111" s="3"/>
      <c r="D111" s="3"/>
      <c r="E111" s="3"/>
      <c r="F111" s="3"/>
      <c r="G111" s="3"/>
      <c r="H111" s="2"/>
      <c r="I111" s="2"/>
      <c r="J111" s="2"/>
    </row>
    <row r="112" spans="1:10" s="4" customFormat="1" x14ac:dyDescent="0.2">
      <c r="A112" s="2"/>
      <c r="B112" s="3"/>
      <c r="C112" s="3"/>
      <c r="D112" s="3"/>
      <c r="E112" s="3"/>
      <c r="F112" s="3"/>
      <c r="G112" s="3"/>
      <c r="H112" s="2"/>
      <c r="I112" s="2"/>
      <c r="J112" s="2"/>
    </row>
    <row r="113" spans="1:10" s="4" customFormat="1" x14ac:dyDescent="0.2">
      <c r="A113" s="2"/>
      <c r="B113" s="3"/>
      <c r="C113" s="3"/>
      <c r="D113" s="3"/>
      <c r="E113" s="3"/>
      <c r="F113" s="3"/>
      <c r="G113" s="3"/>
      <c r="H113" s="2"/>
      <c r="I113" s="2"/>
      <c r="J113" s="2"/>
    </row>
  </sheetData>
  <mergeCells count="11">
    <mergeCell ref="E12:H12"/>
    <mergeCell ref="K12:L12"/>
    <mergeCell ref="A15:L15"/>
    <mergeCell ref="A16:L16"/>
    <mergeCell ref="A17:L17"/>
    <mergeCell ref="D11:L11"/>
    <mergeCell ref="G1:H1"/>
    <mergeCell ref="C2:L2"/>
    <mergeCell ref="D3:L3"/>
    <mergeCell ref="C6:L6"/>
    <mergeCell ref="D7:L7"/>
  </mergeCells>
  <pageMargins left="0.59055118110236227" right="0.19685039370078741" top="0.59055118110236227" bottom="0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Уточ.Роспись25.12.19 ШСОШ</vt:lpstr>
      <vt:lpstr>УТОЧ.смета на25.12.19гШСОШ</vt:lpstr>
      <vt:lpstr>'Уточ.Роспись25.12.19 ШСОШ'!Область_печати</vt:lpstr>
      <vt:lpstr>'УТОЧ.смета на25.12.19гШСОШ'!Область_печати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-intel05ru-</dc:creator>
  <cp:lastModifiedBy>Админ</cp:lastModifiedBy>
  <cp:lastPrinted>2020-01-15T08:18:59Z</cp:lastPrinted>
  <dcterms:created xsi:type="dcterms:W3CDTF">2016-09-30T13:21:08Z</dcterms:created>
  <dcterms:modified xsi:type="dcterms:W3CDTF">2020-02-17T12:02:46Z</dcterms:modified>
</cp:coreProperties>
</file>